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1. CONCURSOS\13.- III Fondequip Mayor 2023\PLATAFORMA\Formularios de Postulación\"/>
    </mc:Choice>
  </mc:AlternateContent>
  <bookViews>
    <workbookView xWindow="0" yWindow="0" windowWidth="23040" windowHeight="9228" tabRatio="784"/>
  </bookViews>
  <sheets>
    <sheet name=" INSTRUCTIONS" sheetId="4" r:id="rId1"/>
    <sheet name=" QUOTES" sheetId="5" r:id="rId2"/>
    <sheet name=" I. EQUIPMENT" sheetId="2" r:id="rId3"/>
    <sheet name=" II. TRANSFERS, INST. OPERATION" sheetId="3" r:id="rId4"/>
    <sheet name=" III. FINAL BUDGET" sheetId="1" r:id="rId5"/>
    <sheet name=" BUDGET DETAIL" sheetId="8" r:id="rId6"/>
    <sheet name=" DETAILS CONTRIBUTIONS" sheetId="13" r:id="rId7"/>
    <sheet name="PRESUPUESTO MODIFICADO" sheetId="10" state="hidden" r:id="rId8"/>
    <sheet name="SALDOS" sheetId="9" state="hidden" r:id="rId9"/>
    <sheet name="DESGLOSE DE FACTURAS" sheetId="11" state="hidden" r:id="rId10"/>
  </sheets>
  <externalReferences>
    <externalReference r:id="rId11"/>
    <externalReference r:id="rId12"/>
    <externalReference r:id="rId13"/>
    <externalReference r:id="rId14"/>
    <externalReference r:id="rId15"/>
    <externalReference r:id="rId16"/>
    <externalReference r:id="rId17"/>
  </externalReferences>
  <definedNames>
    <definedName name="_xlnm.Print_Area" localSheetId="5">'[1]DETALLE PRESUPUESTO'!$A$1:$I$11</definedName>
    <definedName name="_xlnm.Print_Area" localSheetId="6">'[2]DETALLE APORTES'!$A$1:$P$17</definedName>
    <definedName name="_xlnm.Print_Area" localSheetId="2">[3]I!$B$1:$F$27</definedName>
    <definedName name="_xlnm.Print_Area" localSheetId="4">[4]III!$B$1:$J$17</definedName>
    <definedName name="_xlnm.Print_Area" localSheetId="1">[5]COTIZACIONES!$A$1:$M$19</definedName>
    <definedName name="_xlnm.Print_Area" localSheetId="7">'[6]PRESUPUESTO MODIFICADO'!$A$2:$P$30</definedName>
    <definedName name="_xlnm.Print_Area" localSheetId="8">'[7]SALDOS '!$A$2:$Q$29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1" l="1"/>
  <c r="I15" i="1"/>
  <c r="I13" i="1"/>
  <c r="L8" i="9" l="1"/>
  <c r="L9" i="9"/>
  <c r="L10" i="9"/>
  <c r="L11" i="9"/>
  <c r="L12" i="9"/>
  <c r="L13" i="9"/>
  <c r="L14" i="9"/>
  <c r="L15" i="9"/>
  <c r="L16" i="9"/>
  <c r="I9" i="9"/>
  <c r="I10" i="9"/>
  <c r="I11" i="9"/>
  <c r="I12" i="9"/>
  <c r="I13" i="9"/>
  <c r="I8" i="9"/>
  <c r="U14" i="11"/>
  <c r="V8" i="11"/>
  <c r="U8" i="11"/>
  <c r="U5" i="11"/>
  <c r="V5" i="11"/>
  <c r="V15" i="11" s="1"/>
  <c r="U6" i="11"/>
  <c r="V6" i="11"/>
  <c r="V16" i="11" s="1"/>
  <c r="U7" i="11"/>
  <c r="V7" i="11"/>
  <c r="U9" i="11"/>
  <c r="V9" i="11"/>
  <c r="W9" i="11" s="1"/>
  <c r="W19" i="11" s="1"/>
  <c r="U10" i="11"/>
  <c r="U20" i="11" s="1"/>
  <c r="V10" i="11"/>
  <c r="W10" i="11" s="1"/>
  <c r="W20" i="11" s="1"/>
  <c r="V4" i="11"/>
  <c r="W4" i="11"/>
  <c r="U4" i="11"/>
  <c r="W7" i="11"/>
  <c r="W17" i="11" s="1"/>
  <c r="R20" i="11"/>
  <c r="Q20" i="11"/>
  <c r="O20" i="11"/>
  <c r="R19" i="11"/>
  <c r="Q19" i="11"/>
  <c r="O19" i="11"/>
  <c r="S18" i="11"/>
  <c r="R18" i="11"/>
  <c r="Q18" i="11"/>
  <c r="O18" i="11"/>
  <c r="R17" i="11"/>
  <c r="Q17" i="11"/>
  <c r="P17" i="11"/>
  <c r="O17" i="11"/>
  <c r="R16" i="11"/>
  <c r="Q16" i="11"/>
  <c r="O16" i="11"/>
  <c r="R15" i="11"/>
  <c r="Q15" i="11"/>
  <c r="O15" i="11"/>
  <c r="S14" i="11"/>
  <c r="R14" i="11"/>
  <c r="R21" i="11" s="1"/>
  <c r="Q14" i="11"/>
  <c r="Q21" i="11" s="1"/>
  <c r="O14" i="11"/>
  <c r="O21" i="11" s="1"/>
  <c r="R11" i="11"/>
  <c r="Q11" i="11"/>
  <c r="P11" i="11"/>
  <c r="O11" i="11"/>
  <c r="S10" i="11"/>
  <c r="S20" i="11" s="1"/>
  <c r="P10" i="11"/>
  <c r="P20" i="11" s="1"/>
  <c r="S9" i="11"/>
  <c r="S19" i="11" s="1"/>
  <c r="P9" i="11"/>
  <c r="P19" i="11" s="1"/>
  <c r="S8" i="11"/>
  <c r="P8" i="11"/>
  <c r="P18" i="11" s="1"/>
  <c r="S7" i="11"/>
  <c r="S17" i="11" s="1"/>
  <c r="P7" i="11"/>
  <c r="S6" i="11"/>
  <c r="S16" i="11" s="1"/>
  <c r="P6" i="11"/>
  <c r="P16" i="11" s="1"/>
  <c r="S5" i="11"/>
  <c r="S15" i="11" s="1"/>
  <c r="P5" i="11"/>
  <c r="P15" i="11" s="1"/>
  <c r="S4" i="11"/>
  <c r="S11" i="11" s="1"/>
  <c r="P4" i="11"/>
  <c r="P14" i="11" s="1"/>
  <c r="V19" i="11"/>
  <c r="U19" i="11"/>
  <c r="V18" i="11"/>
  <c r="U17" i="11"/>
  <c r="U16" i="11"/>
  <c r="U15" i="11"/>
  <c r="V14" i="11"/>
  <c r="K16" i="9"/>
  <c r="N14" i="10"/>
  <c r="N15" i="10"/>
  <c r="N16" i="10"/>
  <c r="K16" i="10"/>
  <c r="V20" i="11" l="1"/>
  <c r="W5" i="11"/>
  <c r="W15" i="11" s="1"/>
  <c r="U11" i="11"/>
  <c r="W6" i="11"/>
  <c r="W16" i="11" s="1"/>
  <c r="V11" i="11"/>
  <c r="V17" i="11"/>
  <c r="V21" i="11" s="1"/>
  <c r="U18" i="11"/>
  <c r="U21" i="11" s="1"/>
  <c r="W8" i="11"/>
  <c r="W18" i="11" s="1"/>
  <c r="P21" i="11"/>
  <c r="S21" i="11"/>
  <c r="W14" i="11"/>
  <c r="AB6" i="13"/>
  <c r="Z6" i="13"/>
  <c r="X6" i="13"/>
  <c r="V6" i="13"/>
  <c r="T6" i="13"/>
  <c r="R6" i="13"/>
  <c r="P6" i="13"/>
  <c r="N6" i="13"/>
  <c r="L6" i="13"/>
  <c r="J6" i="13"/>
  <c r="H6" i="13"/>
  <c r="F11" i="13"/>
  <c r="F12" i="13"/>
  <c r="F13" i="13"/>
  <c r="F14" i="13"/>
  <c r="F15" i="13"/>
  <c r="E15" i="13"/>
  <c r="E14" i="13"/>
  <c r="E13" i="13"/>
  <c r="E12" i="13"/>
  <c r="E11" i="13"/>
  <c r="E10" i="13"/>
  <c r="E9" i="13"/>
  <c r="E8" i="13"/>
  <c r="F10" i="13"/>
  <c r="E7" i="13"/>
  <c r="I12" i="3"/>
  <c r="M7" i="2"/>
  <c r="W11" i="11" l="1"/>
  <c r="W21" i="11"/>
  <c r="C10" i="8"/>
  <c r="C9" i="8"/>
  <c r="C8" i="8"/>
  <c r="C6" i="8"/>
  <c r="C5" i="8"/>
  <c r="C4" i="8"/>
  <c r="C3" i="8"/>
  <c r="I11" i="1"/>
  <c r="N12" i="10" s="1"/>
  <c r="I12" i="1"/>
  <c r="N13" i="10" s="1"/>
  <c r="I10" i="1"/>
  <c r="N11" i="10" s="1"/>
  <c r="H15" i="1"/>
  <c r="H9" i="1"/>
  <c r="K10" i="10" s="1"/>
  <c r="H10" i="1"/>
  <c r="K11" i="10" s="1"/>
  <c r="H11" i="1"/>
  <c r="K12" i="10" s="1"/>
  <c r="H12" i="1"/>
  <c r="K13" i="10" s="1"/>
  <c r="G10" i="1"/>
  <c r="H11" i="10" s="1"/>
  <c r="G11" i="1"/>
  <c r="H12" i="10" s="1"/>
  <c r="G12" i="1"/>
  <c r="G9" i="1"/>
  <c r="H10" i="10" s="1"/>
  <c r="E25" i="3"/>
  <c r="H13" i="10" l="1"/>
  <c r="F12" i="1"/>
  <c r="H6" i="8" s="1"/>
  <c r="F15" i="3"/>
  <c r="H14" i="1" s="1"/>
  <c r="K15" i="10" s="1"/>
  <c r="F14" i="3"/>
  <c r="H13" i="1" s="1"/>
  <c r="K14" i="10" s="1"/>
  <c r="E8" i="3"/>
  <c r="G8" i="1" s="1"/>
  <c r="H9" i="10" s="1"/>
  <c r="E7" i="3"/>
  <c r="G7" i="1" s="1"/>
  <c r="F8" i="3"/>
  <c r="H8" i="1" s="1"/>
  <c r="K9" i="10" s="1"/>
  <c r="F7" i="3"/>
  <c r="H7" i="1" s="1"/>
  <c r="K8" i="10" s="1"/>
  <c r="H8" i="10" l="1"/>
  <c r="G16" i="1"/>
  <c r="I20" i="9"/>
  <c r="L20" i="11" l="1"/>
  <c r="K20" i="11"/>
  <c r="I20" i="11"/>
  <c r="F20" i="11"/>
  <c r="C20" i="11"/>
  <c r="L19" i="11"/>
  <c r="K19" i="11"/>
  <c r="I19" i="11"/>
  <c r="F19" i="11"/>
  <c r="C19" i="11"/>
  <c r="L18" i="11"/>
  <c r="K18" i="11"/>
  <c r="I18" i="11"/>
  <c r="F18" i="11"/>
  <c r="C18" i="11"/>
  <c r="L17" i="11"/>
  <c r="K17" i="11"/>
  <c r="I17" i="11"/>
  <c r="F17" i="11"/>
  <c r="C17" i="11"/>
  <c r="L16" i="11"/>
  <c r="K16" i="11"/>
  <c r="I16" i="11"/>
  <c r="F16" i="11"/>
  <c r="C16" i="11"/>
  <c r="L15" i="11"/>
  <c r="K15" i="11"/>
  <c r="I15" i="11"/>
  <c r="F15" i="11"/>
  <c r="C15" i="11"/>
  <c r="L14" i="11"/>
  <c r="K14" i="11"/>
  <c r="I14" i="11"/>
  <c r="F14" i="11"/>
  <c r="C14" i="11"/>
  <c r="L11" i="11"/>
  <c r="K11" i="11"/>
  <c r="I11" i="11"/>
  <c r="F11" i="11"/>
  <c r="C11" i="11"/>
  <c r="M10" i="11"/>
  <c r="M20" i="11" s="1"/>
  <c r="J10" i="11"/>
  <c r="J20" i="11" s="1"/>
  <c r="G10" i="11"/>
  <c r="G20" i="11" s="1"/>
  <c r="D10" i="11"/>
  <c r="D20" i="11" s="1"/>
  <c r="M9" i="11"/>
  <c r="M19" i="11" s="1"/>
  <c r="J9" i="11"/>
  <c r="J19" i="11" s="1"/>
  <c r="G9" i="11"/>
  <c r="G19" i="11" s="1"/>
  <c r="D9" i="11"/>
  <c r="D19" i="11" s="1"/>
  <c r="M8" i="11"/>
  <c r="M18" i="11" s="1"/>
  <c r="J8" i="11"/>
  <c r="J18" i="11" s="1"/>
  <c r="G8" i="11"/>
  <c r="G18" i="11" s="1"/>
  <c r="D8" i="11"/>
  <c r="D18" i="11" s="1"/>
  <c r="M7" i="11"/>
  <c r="M17" i="11" s="1"/>
  <c r="J7" i="11"/>
  <c r="J17" i="11" s="1"/>
  <c r="G7" i="11"/>
  <c r="G17" i="11" s="1"/>
  <c r="D7" i="11"/>
  <c r="D17" i="11" s="1"/>
  <c r="M6" i="11"/>
  <c r="M16" i="11" s="1"/>
  <c r="J6" i="11"/>
  <c r="J16" i="11" s="1"/>
  <c r="G6" i="11"/>
  <c r="G16" i="11" s="1"/>
  <c r="D6" i="11"/>
  <c r="D16" i="11" s="1"/>
  <c r="M5" i="11"/>
  <c r="M15" i="11" s="1"/>
  <c r="J5" i="11"/>
  <c r="J15" i="11" s="1"/>
  <c r="G5" i="11"/>
  <c r="G15" i="11" s="1"/>
  <c r="D5" i="11"/>
  <c r="D15" i="11" s="1"/>
  <c r="M4" i="11"/>
  <c r="M11" i="11" s="1"/>
  <c r="J4" i="11"/>
  <c r="J14" i="11" s="1"/>
  <c r="G4" i="11"/>
  <c r="G14" i="11" s="1"/>
  <c r="D4" i="11"/>
  <c r="D14" i="11" s="1"/>
  <c r="M14" i="11" l="1"/>
  <c r="M21" i="11" s="1"/>
  <c r="L21" i="11"/>
  <c r="G21" i="11"/>
  <c r="I21" i="11"/>
  <c r="J11" i="11"/>
  <c r="K21" i="11"/>
  <c r="C21" i="11"/>
  <c r="D11" i="11"/>
  <c r="D21" i="11"/>
  <c r="F21" i="11"/>
  <c r="J21" i="11"/>
  <c r="G11" i="11"/>
  <c r="G16" i="13" l="1"/>
  <c r="AB16" i="13" l="1"/>
  <c r="AA16" i="13"/>
  <c r="Z16" i="13"/>
  <c r="Y16" i="13"/>
  <c r="X16" i="13"/>
  <c r="W16" i="13"/>
  <c r="V16" i="13"/>
  <c r="U16" i="13"/>
  <c r="T16" i="13"/>
  <c r="S16" i="13"/>
  <c r="R16" i="13"/>
  <c r="Q16" i="13"/>
  <c r="I26" i="9" l="1"/>
  <c r="F15" i="9"/>
  <c r="F15" i="10"/>
  <c r="P15" i="10" l="1"/>
  <c r="N15" i="9" s="1"/>
  <c r="M15" i="10"/>
  <c r="K15" i="9" l="1"/>
  <c r="M15" i="9" s="1"/>
  <c r="P15" i="9"/>
  <c r="E15" i="10"/>
  <c r="G15" i="10" s="1"/>
  <c r="F14" i="1"/>
  <c r="H9" i="8" s="1"/>
  <c r="H16" i="13"/>
  <c r="J16" i="13"/>
  <c r="L16" i="13"/>
  <c r="N16" i="13"/>
  <c r="P16" i="13"/>
  <c r="F16" i="13"/>
  <c r="M16" i="13"/>
  <c r="K16" i="13"/>
  <c r="E15" i="9" l="1"/>
  <c r="G15" i="9"/>
  <c r="I16" i="13"/>
  <c r="O16" i="13"/>
  <c r="P7" i="2"/>
  <c r="P8" i="2" s="1"/>
  <c r="E22" i="2" s="1"/>
  <c r="D22" i="2" s="1"/>
  <c r="N6" i="2" l="1"/>
  <c r="E21" i="2" s="1"/>
  <c r="M6" i="2"/>
  <c r="H15" i="5"/>
  <c r="H9" i="5"/>
  <c r="H14" i="5"/>
  <c r="O7" i="10"/>
  <c r="L7" i="10"/>
  <c r="I7" i="10"/>
  <c r="I22" i="9"/>
  <c r="I21" i="9"/>
  <c r="F13" i="9"/>
  <c r="F8" i="10"/>
  <c r="F17" i="10" s="1"/>
  <c r="F9" i="10"/>
  <c r="F10" i="10"/>
  <c r="F11" i="10"/>
  <c r="F12" i="10"/>
  <c r="F13" i="10"/>
  <c r="F14" i="10"/>
  <c r="F16" i="10"/>
  <c r="M10" i="10"/>
  <c r="M11" i="10"/>
  <c r="M12" i="10"/>
  <c r="M13" i="10"/>
  <c r="J20" i="10"/>
  <c r="O17" i="10"/>
  <c r="L17" i="10"/>
  <c r="I17" i="10"/>
  <c r="I17" i="9"/>
  <c r="L17" i="9"/>
  <c r="I27" i="9" s="1"/>
  <c r="O17" i="9"/>
  <c r="I28" i="9" s="1"/>
  <c r="F16" i="9"/>
  <c r="F14" i="9"/>
  <c r="F12" i="9"/>
  <c r="F11" i="9"/>
  <c r="F10" i="9"/>
  <c r="F9" i="9"/>
  <c r="F8" i="9"/>
  <c r="P14" i="10"/>
  <c r="H10" i="5"/>
  <c r="G23" i="3"/>
  <c r="P18" i="3"/>
  <c r="P13" i="10"/>
  <c r="F25" i="3"/>
  <c r="P16" i="10"/>
  <c r="J13" i="10"/>
  <c r="H13" i="9" s="1"/>
  <c r="N16" i="9" l="1"/>
  <c r="P16" i="9" s="1"/>
  <c r="N14" i="9"/>
  <c r="P14" i="9" s="1"/>
  <c r="K13" i="9"/>
  <c r="M13" i="9" s="1"/>
  <c r="K12" i="9"/>
  <c r="M12" i="9" s="1"/>
  <c r="K11" i="9"/>
  <c r="M11" i="9" s="1"/>
  <c r="K10" i="9"/>
  <c r="M10" i="9" s="1"/>
  <c r="N13" i="9"/>
  <c r="F17" i="9"/>
  <c r="I25" i="9"/>
  <c r="J26" i="9" s="1"/>
  <c r="K26" i="9" s="1"/>
  <c r="D21" i="2"/>
  <c r="H9" i="2"/>
  <c r="I29" i="9"/>
  <c r="P11" i="10"/>
  <c r="N11" i="9" s="1"/>
  <c r="M8" i="10"/>
  <c r="K8" i="9" s="1"/>
  <c r="M9" i="10"/>
  <c r="O6" i="2"/>
  <c r="P6" i="2" s="1"/>
  <c r="E26" i="3"/>
  <c r="E23" i="3"/>
  <c r="P12" i="10"/>
  <c r="J12" i="10"/>
  <c r="H12" i="9" s="1"/>
  <c r="F11" i="1"/>
  <c r="H5" i="8" s="1"/>
  <c r="K11" i="1"/>
  <c r="E13" i="10"/>
  <c r="G13" i="10" s="1"/>
  <c r="J13" i="9"/>
  <c r="F10" i="1"/>
  <c r="H4" i="8" s="1"/>
  <c r="J11" i="10"/>
  <c r="F23" i="3"/>
  <c r="E27" i="3" s="1"/>
  <c r="R14" i="10"/>
  <c r="F13" i="1"/>
  <c r="H8" i="8" s="1"/>
  <c r="E16" i="10"/>
  <c r="G16" i="10" s="1"/>
  <c r="M16" i="10"/>
  <c r="F15" i="1"/>
  <c r="H10" i="8" s="1"/>
  <c r="K13" i="1"/>
  <c r="H16" i="2" l="1"/>
  <c r="E25" i="2" s="1"/>
  <c r="E13" i="9"/>
  <c r="N12" i="9"/>
  <c r="P12" i="9" s="1"/>
  <c r="K9" i="9"/>
  <c r="M9" i="9" s="1"/>
  <c r="P13" i="9"/>
  <c r="G13" i="9" s="1"/>
  <c r="H11" i="9"/>
  <c r="J11" i="9" s="1"/>
  <c r="J28" i="9"/>
  <c r="J27" i="9"/>
  <c r="J29" i="9"/>
  <c r="K29" i="9" s="1"/>
  <c r="D18" i="3"/>
  <c r="E18" i="3"/>
  <c r="Q18" i="3" s="1"/>
  <c r="F8" i="1"/>
  <c r="E16" i="13"/>
  <c r="E9" i="10"/>
  <c r="G9" i="10" s="1"/>
  <c r="N17" i="10"/>
  <c r="F27" i="3"/>
  <c r="E31" i="3"/>
  <c r="E12" i="10"/>
  <c r="G12" i="10" s="1"/>
  <c r="E14" i="10"/>
  <c r="G14" i="10" s="1"/>
  <c r="M14" i="10"/>
  <c r="K17" i="10"/>
  <c r="M8" i="9"/>
  <c r="E8" i="10"/>
  <c r="G8" i="10" s="1"/>
  <c r="F7" i="1"/>
  <c r="E11" i="10"/>
  <c r="G11" i="10" s="1"/>
  <c r="E12" i="9"/>
  <c r="J12" i="9"/>
  <c r="P17" i="10"/>
  <c r="J29" i="10" s="1"/>
  <c r="R12" i="10"/>
  <c r="E16" i="9"/>
  <c r="M16" i="9"/>
  <c r="G16" i="9" s="1"/>
  <c r="H25" i="2" l="1"/>
  <c r="C25" i="2"/>
  <c r="D25" i="2"/>
  <c r="G12" i="9"/>
  <c r="M17" i="10"/>
  <c r="J28" i="10" s="1"/>
  <c r="J30" i="10" s="1"/>
  <c r="K14" i="9"/>
  <c r="M14" i="9" s="1"/>
  <c r="I16" i="1"/>
  <c r="J26" i="10"/>
  <c r="C24" i="2"/>
  <c r="J27" i="10"/>
  <c r="J9" i="10"/>
  <c r="F9" i="1"/>
  <c r="H3" i="8" s="1"/>
  <c r="H17" i="10"/>
  <c r="J8" i="10"/>
  <c r="N17" i="9"/>
  <c r="P11" i="9"/>
  <c r="E11" i="9"/>
  <c r="H9" i="9" l="1"/>
  <c r="E9" i="9" s="1"/>
  <c r="F16" i="1"/>
  <c r="H8" i="9"/>
  <c r="J8" i="9" s="1"/>
  <c r="G8" i="9" s="1"/>
  <c r="J21" i="10"/>
  <c r="K30" i="2"/>
  <c r="E29" i="3"/>
  <c r="H16" i="1" s="1"/>
  <c r="K29" i="10"/>
  <c r="E14" i="9"/>
  <c r="K17" i="9"/>
  <c r="E10" i="10"/>
  <c r="J10" i="10"/>
  <c r="P17" i="9"/>
  <c r="G11" i="9"/>
  <c r="G14" i="9"/>
  <c r="M17" i="9"/>
  <c r="J9" i="9" l="1"/>
  <c r="G9" i="9" s="1"/>
  <c r="J17" i="10"/>
  <c r="H10" i="9"/>
  <c r="H17" i="9" s="1"/>
  <c r="F18" i="3"/>
  <c r="G18" i="3"/>
  <c r="K27" i="10"/>
  <c r="L27" i="10" s="1"/>
  <c r="K28" i="10"/>
  <c r="K30" i="10"/>
  <c r="L30" i="10" s="1"/>
  <c r="J22" i="10"/>
  <c r="J23" i="10" s="1"/>
  <c r="G10" i="10"/>
  <c r="G17" i="10" s="1"/>
  <c r="E17" i="10"/>
  <c r="E8" i="9"/>
  <c r="J10" i="9" l="1"/>
  <c r="E10" i="9"/>
  <c r="E17" i="9" s="1"/>
  <c r="G10" i="9" l="1"/>
  <c r="G17" i="9" s="1"/>
  <c r="J17" i="9"/>
  <c r="S18" i="3" l="1"/>
  <c r="R18" i="3"/>
  <c r="E32" i="3"/>
  <c r="F29" i="3"/>
  <c r="F30" i="3"/>
  <c r="T18" i="3" l="1"/>
  <c r="E30" i="3"/>
  <c r="F31" i="3" s="1"/>
</calcChain>
</file>

<file path=xl/comments1.xml><?xml version="1.0" encoding="utf-8"?>
<comments xmlns="http://schemas.openxmlformats.org/spreadsheetml/2006/main">
  <authors>
    <author>Roxany Barahona Ligueno</author>
  </authors>
  <commentList>
    <comment ref="J4" authorId="0" shapeId="0">
      <text>
        <r>
          <rPr>
            <b/>
            <sz val="9"/>
            <color indexed="81"/>
            <rFont val="Tahoma"/>
            <family val="2"/>
          </rPr>
          <t>Specify Other Currency used in the quote.-</t>
        </r>
      </text>
    </comment>
    <comment ref="J5" authorId="0" shapeId="0">
      <text>
        <r>
          <rPr>
            <b/>
            <sz val="9"/>
            <color indexed="81"/>
            <rFont val="Tahoma"/>
            <family val="2"/>
          </rPr>
          <t>Indicate Exchange Rate used with Another Currency.-</t>
        </r>
      </text>
    </comment>
    <comment ref="G8" authorId="0" shapeId="0">
      <text>
        <r>
          <rPr>
            <b/>
            <sz val="9"/>
            <color indexed="81"/>
            <rFont val="Tahoma"/>
            <family val="2"/>
          </rPr>
          <t xml:space="preserve"> Select the Currency used in the Quotation.-</t>
        </r>
      </text>
    </comment>
    <comment ref="G13" authorId="0" shapeId="0">
      <text>
        <r>
          <rPr>
            <b/>
            <sz val="9"/>
            <color indexed="81"/>
            <rFont val="Tahoma"/>
            <family val="2"/>
          </rPr>
          <t xml:space="preserve"> Select the Currency used in the Quotation.-</t>
        </r>
      </text>
    </comment>
  </commentList>
</comments>
</file>

<file path=xl/comments2.xml><?xml version="1.0" encoding="utf-8"?>
<comments xmlns="http://schemas.openxmlformats.org/spreadsheetml/2006/main">
  <authors>
    <author>Roxany Barahona Ligueno</author>
  </authors>
  <commentList>
    <comment ref="I5" authorId="0" shapeId="0">
      <text>
        <r>
          <rPr>
            <sz val="9"/>
            <color indexed="81"/>
            <rFont val="Tahoma"/>
            <family val="2"/>
          </rPr>
          <t>Name of the Associated Institution.-</t>
        </r>
      </text>
    </comment>
    <comment ref="K5" authorId="0" shapeId="0">
      <text>
        <r>
          <rPr>
            <sz val="9"/>
            <color indexed="81"/>
            <rFont val="Tahoma"/>
            <family val="2"/>
          </rPr>
          <t>Name of the Associated Institution.-</t>
        </r>
      </text>
    </comment>
    <comment ref="M5" authorId="0" shapeId="0">
      <text>
        <r>
          <rPr>
            <sz val="9"/>
            <color indexed="81"/>
            <rFont val="Tahoma"/>
            <family val="2"/>
          </rPr>
          <t>Name of the Associated Institution.-</t>
        </r>
      </text>
    </comment>
    <comment ref="O5" authorId="0" shapeId="0">
      <text>
        <r>
          <rPr>
            <sz val="9"/>
            <color indexed="81"/>
            <rFont val="Tahoma"/>
            <family val="2"/>
          </rPr>
          <t>Name of the Associated Institution.-</t>
        </r>
      </text>
    </comment>
    <comment ref="Q5" authorId="0" shapeId="0">
      <text>
        <r>
          <rPr>
            <sz val="9"/>
            <color indexed="81"/>
            <rFont val="Tahoma"/>
            <family val="2"/>
          </rPr>
          <t>Name of the Associated Institution.-</t>
        </r>
      </text>
    </comment>
    <comment ref="S5" authorId="0" shapeId="0">
      <text>
        <r>
          <rPr>
            <sz val="9"/>
            <color indexed="81"/>
            <rFont val="Tahoma"/>
            <family val="2"/>
          </rPr>
          <t>Name of the Associated Institution.-</t>
        </r>
      </text>
    </comment>
    <comment ref="U5" authorId="0" shapeId="0">
      <text>
        <r>
          <rPr>
            <sz val="9"/>
            <color indexed="81"/>
            <rFont val="Tahoma"/>
            <family val="2"/>
          </rPr>
          <t>Name of the Associated Institution.-</t>
        </r>
      </text>
    </comment>
    <comment ref="W5" authorId="0" shapeId="0">
      <text>
        <r>
          <rPr>
            <sz val="9"/>
            <color indexed="81"/>
            <rFont val="Tahoma"/>
            <family val="2"/>
          </rPr>
          <t>Name of the Associated Institution.-</t>
        </r>
      </text>
    </comment>
    <comment ref="Y5" authorId="0" shapeId="0">
      <text>
        <r>
          <rPr>
            <sz val="9"/>
            <color indexed="81"/>
            <rFont val="Tahoma"/>
            <family val="2"/>
          </rPr>
          <t>Name of the Associated Institution.-</t>
        </r>
      </text>
    </comment>
    <comment ref="AA5" authorId="0" shapeId="0">
      <text>
        <r>
          <rPr>
            <sz val="9"/>
            <color indexed="81"/>
            <rFont val="Tahoma"/>
            <family val="2"/>
          </rPr>
          <t>Name of the Associated Institution.-</t>
        </r>
      </text>
    </comment>
  </commentList>
</comments>
</file>

<file path=xl/sharedStrings.xml><?xml version="1.0" encoding="utf-8"?>
<sst xmlns="http://schemas.openxmlformats.org/spreadsheetml/2006/main" count="298" uniqueCount="140">
  <si>
    <t>INSTRUCTIONS</t>
  </si>
  <si>
    <t>QUOTES</t>
  </si>
  <si>
    <t>BUDGET</t>
  </si>
  <si>
    <r>
      <rPr>
        <b/>
        <sz val="11"/>
        <color indexed="8"/>
        <rFont val="Calibri"/>
        <family val="2"/>
        <scheme val="minor"/>
      </rPr>
      <t>1.-</t>
    </r>
    <r>
      <rPr>
        <sz val="11"/>
        <color indexed="8"/>
        <rFont val="Calibri"/>
        <family val="2"/>
        <scheme val="minor"/>
      </rPr>
      <t xml:space="preserve"> You should only enter values in the cells corresponding to the amounts of each Sub-item.</t>
    </r>
  </si>
  <si>
    <t>RECORD OF QUOTES</t>
  </si>
  <si>
    <t>OBSERVATIONS</t>
  </si>
  <si>
    <t>CONSIDER:</t>
  </si>
  <si>
    <t xml:space="preserve"> 1. Indicate the Exchange Rate used in the case of Another Currency.</t>
  </si>
  <si>
    <t>Exchange rate used (Pesos $)</t>
  </si>
  <si>
    <t>2. Select from the drop-down list the currency in which the amounts in the Quotation are expressed. The equivalent amount in Chilean Pesos ($) will be automatically calculated.</t>
  </si>
  <si>
    <t>Dollar</t>
  </si>
  <si>
    <t>Euro</t>
  </si>
  <si>
    <t>Pesos</t>
  </si>
  <si>
    <t>Other Currency</t>
  </si>
  <si>
    <t>SUBMITTED QUOTE N°1</t>
  </si>
  <si>
    <t>Quotation No.</t>
  </si>
  <si>
    <t>Quote Amount</t>
  </si>
  <si>
    <t>Amount $</t>
  </si>
  <si>
    <t>Provider Name</t>
  </si>
  <si>
    <t>A. EQUIPMENT</t>
  </si>
  <si>
    <t>A.1. Main Equipment or Platform</t>
  </si>
  <si>
    <t>SUBMITTED QUOTE N°2</t>
  </si>
  <si>
    <t>Amount ($)</t>
  </si>
  <si>
    <t>CHECK</t>
  </si>
  <si>
    <t>2.- ENTER INSTITUTIONAL PECUNIARY CONTRIBUTION</t>
  </si>
  <si>
    <t xml:space="preserve"> When the Requested Contribution Amount from FONDEQUIP is accepted, the verification cell must be GREEN.</t>
  </si>
  <si>
    <t>Amounts Requested from FONDEQUIP</t>
  </si>
  <si>
    <t>Amounts Contributed by the Institutions</t>
  </si>
  <si>
    <t>CONSIDERATIONS</t>
  </si>
  <si>
    <t>Pecuniary Contribution</t>
  </si>
  <si>
    <t>Non-pecuniary contribution</t>
  </si>
  <si>
    <t>DOES NOT APPLY</t>
  </si>
  <si>
    <t>B.1. Transfers, Transfer Insurance, Customs Clearance and Equipment VAT</t>
  </si>
  <si>
    <t>B.2. Adequacy Space for Equipment</t>
  </si>
  <si>
    <t>B.3. Equipment Installation and Commissioning</t>
  </si>
  <si>
    <t>3.- It is recommended to include the equipment in the institutional insurance policy (Non-Pecuniary Contribution).</t>
  </si>
  <si>
    <t>B.4. Equipment Maintenance, Warranties and Insurance</t>
  </si>
  <si>
    <t>C.2. Other Operating Expenses</t>
  </si>
  <si>
    <t>C.3. Administration Expenses</t>
  </si>
  <si>
    <t xml:space="preserve"> When the Amounts of the contributions, both from FONDEQUIP and from the Institutions, comply with the financing and co-financing rules, according to the bases, the CONTRIBUTION VERIFICATION cells will be GREEN. There should be no RED alerts.</t>
  </si>
  <si>
    <t>TOTAL BUDGET</t>
  </si>
  <si>
    <t>TOTAL A. EQUIPMENT</t>
  </si>
  <si>
    <t>MINIMUM CONTRIBUTION = 50% OF THE TOTAL AMOUNT OF A. EQUIPMENT</t>
  </si>
  <si>
    <t>TOTAL PECUNIARY + TOTAL NON-PECUNIARY</t>
  </si>
  <si>
    <t>FONDEQUIP CONTRIBUTION A. EQUIPMENT</t>
  </si>
  <si>
    <t>MAXIMUM TO FUND SUB-ITEMS OF B. TRANSFERS AND INSTALLATION</t>
  </si>
  <si>
    <t>TOTAL SUB-ITEMS OF B. TRANSFERS AND INSTALLATION</t>
  </si>
  <si>
    <t>% OF A. EQUIPMENT</t>
  </si>
  <si>
    <t>FINAL BUDGET</t>
  </si>
  <si>
    <t>Total project cost</t>
  </si>
  <si>
    <t>Amounts requested from FONDEQUIP</t>
  </si>
  <si>
    <t>Amounts contributed by the INSTITUTIONS</t>
  </si>
  <si>
    <t>Item</t>
  </si>
  <si>
    <t>Sub-Item Set</t>
  </si>
  <si>
    <t>Sub-Item</t>
  </si>
  <si>
    <t>Pecuniary</t>
  </si>
  <si>
    <t>EQUIPMENT</t>
  </si>
  <si>
    <t>A</t>
  </si>
  <si>
    <t>B.</t>
  </si>
  <si>
    <t>TRANSFERS AND INSTALLATION</t>
  </si>
  <si>
    <t>C</t>
  </si>
  <si>
    <t>OPERATION</t>
  </si>
  <si>
    <t>(DO NOT COMPLETE OR MODIFY)</t>
  </si>
  <si>
    <t>TOTALS</t>
  </si>
  <si>
    <t>BUDGET DETAIL</t>
  </si>
  <si>
    <t>Sub-item</t>
  </si>
  <si>
    <t>Break down the amounts and briefly explain each Sub-item of the Budget, you must refer to the FONDEQUIP, Pecuniary and Non-Pecuniary contributions.</t>
  </si>
  <si>
    <t>DETAIL INSTITUTIONAL CONTRIBUTIONS</t>
  </si>
  <si>
    <t>Total CONTRIBUTIONS to the Project</t>
  </si>
  <si>
    <t>Amounts contributed by the MAIN INSTITUTION</t>
  </si>
  <si>
    <t>Amounts contributed by the ASSOCIATED INSTITUTION 1</t>
  </si>
  <si>
    <t>Amounts contributed by the ASSOCIATED INSTITUTION 2</t>
  </si>
  <si>
    <t>Amounts contributed by the ASSOCIATED INSTITUTION 3</t>
  </si>
  <si>
    <t>Amounts contributed by the ASSOCIATED INSTITUTION 4</t>
  </si>
  <si>
    <t>Amounts contributed by the ASSOCIATED INSTITUTION 5</t>
  </si>
  <si>
    <t>Amounts contributed by the ASSOCIATED INSTITUTION 6</t>
  </si>
  <si>
    <t>Amounts contributed by the ASSOCIATED INSTITUTION 7</t>
  </si>
  <si>
    <t>Amounts contributed by the ASSOCIATED INSTITUTION 8</t>
  </si>
  <si>
    <t>Amounts contributed by the ASSOCIATED INSTITUTION 9</t>
  </si>
  <si>
    <t>Amounts contributed by the ASSOCIATED INSTITUTION 10</t>
  </si>
  <si>
    <t>AMENDED BUDGET</t>
  </si>
  <si>
    <t>Awarded amounts FONDEQUIP</t>
  </si>
  <si>
    <t>Approved budget</t>
  </si>
  <si>
    <t>Modification Requested (Date: )</t>
  </si>
  <si>
    <t>Modified Budget</t>
  </si>
  <si>
    <t>Committed Pecuniary</t>
  </si>
  <si>
    <t>Modified Pecuniary</t>
  </si>
  <si>
    <t>No Committed Pecuniary</t>
  </si>
  <si>
    <t>Non-Modified Pecuniary</t>
  </si>
  <si>
    <t>TOTAL B. TRANSFERS AND INSTALLATION</t>
  </si>
  <si>
    <t>PECUNIARY CONTRIBUTION G. OPERATION + EQUIPMENT</t>
  </si>
  <si>
    <t xml:space="preserve"> TOTAL PECUNIARY CONTRIBUTIONS</t>
  </si>
  <si>
    <t xml:space="preserve"> TOTAL NON-PECUNIARY CONTRIBUTIONS</t>
  </si>
  <si>
    <t>TOTAL CONTRIBUTIONS</t>
  </si>
  <si>
    <t>FINAL BUDGET VS AMOUNTS RETURNED</t>
  </si>
  <si>
    <t>FONDEQUIP Awarded Amounts</t>
  </si>
  <si>
    <t>Accountability</t>
  </si>
  <si>
    <t>Balance to Render</t>
  </si>
  <si>
    <t>SURRENDERED</t>
  </si>
  <si>
    <t>INVOICE N°</t>
  </si>
  <si>
    <t>USD</t>
  </si>
  <si>
    <t>PESOS</t>
  </si>
  <si>
    <t>FONDEQUIP</t>
  </si>
  <si>
    <t>TOTAL</t>
  </si>
  <si>
    <r>
      <rPr>
        <b/>
        <sz val="11"/>
        <color indexed="8"/>
        <rFont val="Calibri"/>
        <family val="2"/>
        <scheme val="minor"/>
      </rPr>
      <t>7.-</t>
    </r>
    <r>
      <rPr>
        <sz val="11"/>
        <color indexed="8"/>
        <rFont val="Calibri"/>
        <family val="2"/>
        <scheme val="minor"/>
      </rPr>
      <t xml:space="preserve"> The </t>
    </r>
    <r>
      <rPr>
        <b/>
        <sz val="11"/>
        <color indexed="8"/>
        <rFont val="Calibri"/>
        <family val="2"/>
        <scheme val="minor"/>
      </rPr>
      <t>Total amount requested from FONDEQUIP</t>
    </r>
    <r>
      <rPr>
        <sz val="11"/>
        <color indexed="8"/>
        <rFont val="Calibri"/>
        <family val="2"/>
        <scheme val="minor"/>
      </rPr>
      <t xml:space="preserve"> cannot be greater than</t>
    </r>
    <r>
      <rPr>
        <b/>
        <sz val="11"/>
        <color indexed="8"/>
        <rFont val="Calibri"/>
        <family val="2"/>
        <scheme val="minor"/>
      </rPr>
      <t xml:space="preserve"> $950.000.000 (nine hundred and fifty million pesos)</t>
    </r>
    <r>
      <rPr>
        <sz val="11"/>
        <color indexed="8"/>
        <rFont val="Calibri"/>
        <family val="2"/>
        <scheme val="minor"/>
      </rPr>
      <t xml:space="preserve"> .-</t>
    </r>
  </si>
  <si>
    <r>
      <rPr>
        <b/>
        <u/>
        <sz val="11"/>
        <color theme="0"/>
        <rFont val="Calibri"/>
        <family val="2"/>
        <scheme val="minor"/>
      </rPr>
      <t xml:space="preserve">IMPORTANT
</t>
    </r>
    <r>
      <rPr>
        <b/>
        <sz val="11"/>
        <color theme="0"/>
        <rFont val="Calibri"/>
        <family val="2"/>
        <scheme val="minor"/>
      </rPr>
      <t>* All amounts must be entered in full and in Chilean pesos (for example: $1.000.000 instead of M$1.000).- 
* Remember that the applicant is responsible for the correct entry of the amounts in the corresponding cells and the completeness of the Form, the verification and/or validation cells are only helpful. You must not alter the format or the formulas (move cells, insert rows, delete columns, etc.).</t>
    </r>
  </si>
  <si>
    <r>
      <rPr>
        <b/>
        <sz val="11"/>
        <color indexed="8"/>
        <rFont val="Calibri"/>
        <family val="2"/>
        <scheme val="minor"/>
      </rPr>
      <t>4.-</t>
    </r>
    <r>
      <rPr>
        <sz val="11"/>
        <color indexed="8"/>
        <rFont val="Calibri"/>
        <family val="2"/>
        <scheme val="minor"/>
      </rPr>
      <t xml:space="preserve"> The </t>
    </r>
    <r>
      <rPr>
        <b/>
        <sz val="11"/>
        <color indexed="8"/>
        <rFont val="Calibri"/>
        <family val="2"/>
        <scheme val="minor"/>
      </rPr>
      <t>Total Non-Pecuniary Contribution of the Institution(s)</t>
    </r>
    <r>
      <rPr>
        <sz val="11"/>
        <color indexed="8"/>
        <rFont val="Calibri"/>
        <family val="2"/>
        <scheme val="minor"/>
      </rPr>
      <t xml:space="preserve"> that make up the proposal must be, at least, the equivalent of the percentage not financed by pecuniary contributions necessary to achieve, at least, 50% of co-financing of the amount of A. Equipment.-</t>
    </r>
  </si>
  <si>
    <r>
      <rPr>
        <b/>
        <sz val="11"/>
        <color indexed="8"/>
        <rFont val="Calibri"/>
        <family val="2"/>
        <scheme val="minor"/>
      </rPr>
      <t>6.-</t>
    </r>
    <r>
      <rPr>
        <sz val="11"/>
        <color indexed="8"/>
        <rFont val="Calibri"/>
        <family val="2"/>
        <scheme val="minor"/>
      </rPr>
      <t xml:space="preserve"> The sub-item </t>
    </r>
    <r>
      <rPr>
        <b/>
        <sz val="11"/>
        <color indexed="8"/>
        <rFont val="Calibri"/>
        <family val="2"/>
        <scheme val="minor"/>
      </rPr>
      <t>B.4. Maintenance, Guarantees and Insurance</t>
    </r>
    <r>
      <rPr>
        <sz val="11"/>
        <color indexed="8"/>
        <rFont val="Calibri"/>
        <family val="2"/>
        <scheme val="minor"/>
      </rPr>
      <t xml:space="preserve"> must contemplate mandatory financing, either requested from FONDEQUIP or with Pecuniary and/or Non-Pecuniary Contributions from the Institutions.-</t>
    </r>
  </si>
  <si>
    <t>CHOICE OF QUOTE TO JUSTIFY BUDGET REQUESTED IN A. EQUIPMENT</t>
  </si>
  <si>
    <t>A.2. Accessories</t>
  </si>
  <si>
    <t>Indicate the reasons for choosing the corresponding quote:</t>
  </si>
  <si>
    <t>C.1. Training</t>
  </si>
  <si>
    <r>
      <t xml:space="preserve">2.- The </t>
    </r>
    <r>
      <rPr>
        <b/>
        <sz val="10.5"/>
        <rFont val="Calibri"/>
        <family val="2"/>
        <scheme val="minor"/>
      </rPr>
      <t>Sub-item Maintenance, Guarantees and Insurance</t>
    </r>
    <r>
      <rPr>
        <sz val="10.5"/>
        <rFont val="Calibri"/>
        <family val="2"/>
        <scheme val="minor"/>
      </rPr>
      <t xml:space="preserve"> must consider financing, either by FONDEQUIP or the Beneficiary and/or Associated Institutions (Monetary and/or Non-Monetary).</t>
    </r>
  </si>
  <si>
    <r>
      <t xml:space="preserve">1.- If in </t>
    </r>
    <r>
      <rPr>
        <b/>
        <sz val="10.5"/>
        <rFont val="Calibri"/>
        <family val="2"/>
        <scheme val="minor"/>
      </rPr>
      <t>A. Equipment</t>
    </r>
    <r>
      <rPr>
        <sz val="10.5"/>
        <rFont val="Calibri"/>
        <family val="2"/>
        <scheme val="minor"/>
      </rPr>
      <t xml:space="preserve"> asked FONDEQUIP for the maximum resources that it can contribute per project, for </t>
    </r>
    <r>
      <rPr>
        <b/>
        <sz val="10.5"/>
        <rFont val="Calibri"/>
        <family val="2"/>
        <scheme val="minor"/>
      </rPr>
      <t>$950.000.000</t>
    </r>
    <r>
      <rPr>
        <sz val="10.5"/>
        <rFont val="Calibri"/>
        <family val="2"/>
        <scheme val="minor"/>
      </rPr>
      <t xml:space="preserve">, you cannot request financing for the Sub-items of </t>
    </r>
    <r>
      <rPr>
        <b/>
        <sz val="10.5"/>
        <rFont val="Calibri"/>
        <family val="2"/>
        <scheme val="minor"/>
      </rPr>
      <t>B. Transfers and Installation.</t>
    </r>
  </si>
  <si>
    <r>
      <t xml:space="preserve">4.- The </t>
    </r>
    <r>
      <rPr>
        <b/>
        <sz val="10.5"/>
        <rFont val="Calibri"/>
        <family val="2"/>
        <scheme val="minor"/>
      </rPr>
      <t>Non-pecuniary contribution</t>
    </r>
    <r>
      <rPr>
        <sz val="10.5"/>
        <rFont val="Calibri"/>
        <family val="2"/>
        <scheme val="minor"/>
      </rPr>
      <t xml:space="preserve"> must be, at least, the equivalent of the percentage not financed by pecuniary contributions, necessary to meet the minimum of 50% of co-financing of the total amount of </t>
    </r>
    <r>
      <rPr>
        <b/>
        <sz val="10.5"/>
        <rFont val="Calibri"/>
        <family val="2"/>
        <scheme val="minor"/>
      </rPr>
      <t>A. Equipment</t>
    </r>
    <r>
      <rPr>
        <sz val="10.5"/>
        <rFont val="Calibri"/>
        <family val="2"/>
        <scheme val="minor"/>
      </rPr>
      <t>.</t>
    </r>
  </si>
  <si>
    <t>B</t>
  </si>
  <si>
    <t>Non-Pecuniary</t>
  </si>
  <si>
    <r>
      <t>1.- The QUOTES Sheet must be completed with the</t>
    </r>
    <r>
      <rPr>
        <b/>
        <sz val="11"/>
        <color indexed="8"/>
        <rFont val="Calibri"/>
        <family val="2"/>
        <scheme val="minor"/>
      </rPr>
      <t xml:space="preserve"> values</t>
    </r>
    <r>
      <rPr>
        <sz val="11"/>
        <color indexed="8"/>
        <rFont val="Calibri"/>
        <family val="2"/>
        <scheme val="minor"/>
      </rPr>
      <t xml:space="preserve"> of </t>
    </r>
    <r>
      <rPr>
        <b/>
        <sz val="11"/>
        <color indexed="8"/>
        <rFont val="Calibri"/>
        <family val="2"/>
        <scheme val="minor"/>
      </rPr>
      <t>Equipment, Platform and/or Accessories</t>
    </r>
    <r>
      <rPr>
        <sz val="11"/>
        <color indexed="8"/>
        <rFont val="Calibri"/>
        <family val="2"/>
        <scheme val="minor"/>
      </rPr>
      <t>, with or without VAT, according to the quotes presented in the application, following the indicated instructions.- 
2.- In the case of Platforms or equipment</t>
    </r>
    <r>
      <rPr>
        <b/>
        <sz val="11"/>
        <color indexed="8"/>
        <rFont val="Calibri"/>
        <family val="2"/>
        <scheme val="minor"/>
      </rPr>
      <t xml:space="preserve"> </t>
    </r>
    <r>
      <rPr>
        <sz val="11"/>
        <rFont val="Calibri"/>
        <family val="2"/>
        <scheme val="minor"/>
      </rPr>
      <t>have</t>
    </r>
    <r>
      <rPr>
        <b/>
        <sz val="11"/>
        <color rgb="FFFF0000"/>
        <rFont val="Calibri"/>
        <family val="2"/>
        <scheme val="minor"/>
      </rPr>
      <t xml:space="preserve"> </t>
    </r>
    <r>
      <rPr>
        <sz val="11"/>
        <color indexed="8"/>
        <rFont val="Calibri"/>
        <family val="2"/>
        <scheme val="minor"/>
      </rPr>
      <t xml:space="preserve">more than one quote for each one, </t>
    </r>
    <r>
      <rPr>
        <sz val="11"/>
        <rFont val="Calibri"/>
        <family val="2"/>
        <scheme val="minor"/>
      </rPr>
      <t xml:space="preserve">the individual values should be in the corresponding cell.- </t>
    </r>
    <r>
      <rPr>
        <sz val="11"/>
        <color indexed="8"/>
        <rFont val="Calibri"/>
        <family val="2"/>
        <scheme val="minor"/>
      </rPr>
      <t xml:space="preserve">
3.- The Quotations must correspond to the </t>
    </r>
    <r>
      <rPr>
        <b/>
        <sz val="11"/>
        <color indexed="8"/>
        <rFont val="Calibri"/>
        <family val="2"/>
        <scheme val="minor"/>
      </rPr>
      <t>same configuration of the postulated equipment</t>
    </r>
    <r>
      <rPr>
        <sz val="11"/>
        <color indexed="8"/>
        <rFont val="Calibri"/>
        <family val="2"/>
        <scheme val="minor"/>
      </rPr>
      <t>.-  
4.-</t>
    </r>
    <r>
      <rPr>
        <b/>
        <sz val="11"/>
        <color indexed="8"/>
        <rFont val="Calibri"/>
        <family val="2"/>
        <scheme val="minor"/>
      </rPr>
      <t xml:space="preserve"> Justify the choice </t>
    </r>
    <r>
      <rPr>
        <sz val="11"/>
        <color indexed="8"/>
        <rFont val="Calibri"/>
        <family val="2"/>
        <scheme val="minor"/>
      </rPr>
      <t>of the</t>
    </r>
    <r>
      <rPr>
        <b/>
        <sz val="11"/>
        <rFont val="Calibri"/>
        <family val="2"/>
        <scheme val="minor"/>
      </rPr>
      <t xml:space="preserve"> </t>
    </r>
    <r>
      <rPr>
        <sz val="11"/>
        <rFont val="Calibri"/>
        <family val="2"/>
        <scheme val="minor"/>
      </rPr>
      <t xml:space="preserve">Quotation.- </t>
    </r>
    <r>
      <rPr>
        <sz val="11"/>
        <color indexed="8"/>
        <rFont val="Calibri"/>
        <family val="2"/>
        <scheme val="minor"/>
      </rPr>
      <t xml:space="preserve">
5.- Use the values established as the exchange rate.-</t>
    </r>
  </si>
  <si>
    <r>
      <rPr>
        <b/>
        <sz val="11"/>
        <color indexed="8"/>
        <rFont val="Calibri"/>
        <family val="2"/>
        <scheme val="minor"/>
      </rPr>
      <t>3.-</t>
    </r>
    <r>
      <rPr>
        <sz val="11"/>
        <color indexed="8"/>
        <rFont val="Calibri"/>
        <family val="2"/>
        <scheme val="minor"/>
      </rPr>
      <t xml:space="preserve"> Enter the </t>
    </r>
    <r>
      <rPr>
        <b/>
        <sz val="11"/>
        <color indexed="8"/>
        <rFont val="Calibri"/>
        <family val="2"/>
        <scheme val="minor"/>
      </rPr>
      <t>Total Pecuniary Contribution of the Institution(s)</t>
    </r>
    <r>
      <rPr>
        <sz val="11"/>
        <color indexed="8"/>
        <rFont val="Calibri"/>
        <family val="2"/>
        <scheme val="minor"/>
      </rPr>
      <t xml:space="preserve"> that make up the proposal (</t>
    </r>
    <r>
      <rPr>
        <sz val="11"/>
        <rFont val="Calibri"/>
        <family val="2"/>
        <scheme val="minor"/>
      </rPr>
      <t>Beneficiary</t>
    </r>
    <r>
      <rPr>
        <b/>
        <sz val="11"/>
        <color rgb="FFFF0000"/>
        <rFont val="Calibri"/>
        <family val="2"/>
        <scheme val="minor"/>
      </rPr>
      <t xml:space="preserve"> </t>
    </r>
    <r>
      <rPr>
        <sz val="11"/>
        <color indexed="8"/>
        <rFont val="Calibri"/>
        <family val="2"/>
        <scheme val="minor"/>
      </rPr>
      <t xml:space="preserve">and Associates). This must be equivalent to, at least, 10% of the amount of the </t>
    </r>
    <r>
      <rPr>
        <b/>
        <sz val="11"/>
        <color indexed="8"/>
        <rFont val="Calibri"/>
        <family val="2"/>
        <scheme val="minor"/>
      </rPr>
      <t>A. Equipment</t>
    </r>
    <r>
      <rPr>
        <sz val="11"/>
        <color indexed="8"/>
        <rFont val="Calibri"/>
        <family val="2"/>
        <scheme val="minor"/>
      </rPr>
      <t xml:space="preserve">. Must be </t>
    </r>
    <r>
      <rPr>
        <b/>
        <sz val="11"/>
        <color indexed="8"/>
        <rFont val="Calibri"/>
        <family val="2"/>
        <scheme val="minor"/>
      </rPr>
      <t>prioritize</t>
    </r>
    <r>
      <rPr>
        <sz val="11"/>
        <color indexed="8"/>
        <rFont val="Calibri"/>
        <family val="2"/>
        <scheme val="minor"/>
      </rPr>
      <t xml:space="preserve"> the sub-item</t>
    </r>
    <r>
      <rPr>
        <b/>
        <sz val="11"/>
        <color indexed="8"/>
        <rFont val="Calibri"/>
        <family val="2"/>
        <scheme val="minor"/>
      </rPr>
      <t xml:space="preserve"> C.2. Other Operating Expenses </t>
    </r>
    <r>
      <rPr>
        <b/>
        <i/>
        <sz val="11"/>
        <color indexed="8"/>
        <rFont val="Calibri"/>
        <family val="2"/>
        <scheme val="minor"/>
      </rPr>
      <t>(exclusively Contracting Personnel for the operation of the equipment),</t>
    </r>
    <r>
      <rPr>
        <sz val="11"/>
        <color indexed="8"/>
        <rFont val="Calibri"/>
        <family val="2"/>
        <scheme val="minor"/>
      </rPr>
      <t xml:space="preserve"> later </t>
    </r>
    <r>
      <rPr>
        <b/>
        <sz val="11"/>
        <color indexed="8"/>
        <rFont val="Calibri"/>
        <family val="2"/>
        <scheme val="minor"/>
      </rPr>
      <t>C.1. Trainings</t>
    </r>
    <r>
      <rPr>
        <sz val="11"/>
        <color indexed="8"/>
        <rFont val="Calibri"/>
        <family val="2"/>
        <scheme val="minor"/>
      </rPr>
      <t xml:space="preserve"> and, in case of not completing the required minimum 10%, enter the contribution in </t>
    </r>
    <r>
      <rPr>
        <b/>
        <sz val="11"/>
        <color indexed="8"/>
        <rFont val="Calibri"/>
        <family val="2"/>
        <scheme val="minor"/>
      </rPr>
      <t>A. Equipment</t>
    </r>
    <r>
      <rPr>
        <sz val="11"/>
        <color indexed="8"/>
        <rFont val="Calibri"/>
        <family val="2"/>
        <scheme val="minor"/>
      </rPr>
      <t xml:space="preserve"> (according to the provisions of the</t>
    </r>
    <r>
      <rPr>
        <b/>
        <sz val="11"/>
        <color rgb="FFFF0000"/>
        <rFont val="Calibri"/>
        <family val="2"/>
        <scheme val="minor"/>
      </rPr>
      <t xml:space="preserve"> </t>
    </r>
    <r>
      <rPr>
        <sz val="11"/>
        <rFont val="Calibri"/>
        <family val="2"/>
        <scheme val="minor"/>
      </rPr>
      <t>Guidelines</t>
    </r>
    <r>
      <rPr>
        <sz val="11"/>
        <color indexed="8"/>
        <rFont val="Calibri"/>
        <family val="2"/>
        <scheme val="minor"/>
      </rPr>
      <t>).-</t>
    </r>
  </si>
  <si>
    <r>
      <rPr>
        <b/>
        <sz val="11"/>
        <color indexed="8"/>
        <rFont val="Calibri"/>
        <family val="2"/>
        <scheme val="minor"/>
      </rPr>
      <t>5.-</t>
    </r>
    <r>
      <rPr>
        <sz val="11"/>
        <color indexed="8"/>
        <rFont val="Calibri"/>
        <family val="2"/>
        <scheme val="minor"/>
      </rPr>
      <t xml:space="preserve"> The</t>
    </r>
    <r>
      <rPr>
        <b/>
        <sz val="11"/>
        <color indexed="8"/>
        <rFont val="Calibri"/>
        <family val="2"/>
        <scheme val="minor"/>
      </rPr>
      <t xml:space="preserve"> Non-pecuniary contribution</t>
    </r>
    <r>
      <rPr>
        <sz val="11"/>
        <color indexed="8"/>
        <rFont val="Calibri"/>
        <family val="2"/>
        <scheme val="minor"/>
      </rPr>
      <t xml:space="preserve"> total of the Institutions that make up the proposal must be entered or broken down into</t>
    </r>
    <r>
      <rPr>
        <b/>
        <sz val="11"/>
        <rFont val="Calibri"/>
        <family val="2"/>
        <scheme val="minor"/>
      </rPr>
      <t xml:space="preserve"> items B. Transfers and Installation and C. Operation.-</t>
    </r>
  </si>
  <si>
    <r>
      <rPr>
        <b/>
        <sz val="10"/>
        <rFont val="Calibri"/>
        <family val="2"/>
        <scheme val="minor"/>
      </rPr>
      <t>1.-</t>
    </r>
    <r>
      <rPr>
        <sz val="10"/>
        <rFont val="Calibri"/>
        <family val="2"/>
        <scheme val="minor"/>
      </rPr>
      <t xml:space="preserve"> Complete only the cells in LIGHT BLUE color.</t>
    </r>
    <r>
      <rPr>
        <b/>
        <sz val="10"/>
        <rFont val="Calibri"/>
        <family val="2"/>
        <scheme val="minor"/>
      </rPr>
      <t xml:space="preserve"> 
2.-</t>
    </r>
    <r>
      <rPr>
        <sz val="10"/>
        <rFont val="Calibri"/>
        <family val="2"/>
        <scheme val="minor"/>
      </rPr>
      <t xml:space="preserve"> Enter the </t>
    </r>
    <r>
      <rPr>
        <b/>
        <sz val="10"/>
        <rFont val="Calibri"/>
        <family val="2"/>
        <scheme val="minor"/>
      </rPr>
      <t>amount of the Equipment, Platform and Accessory(s) indicated in the quotes</t>
    </r>
    <r>
      <rPr>
        <sz val="10"/>
        <rFont val="Calibri"/>
        <family val="2"/>
        <scheme val="minor"/>
      </rPr>
      <t xml:space="preserve"> respective, may or may not consider VAT.-
</t>
    </r>
    <r>
      <rPr>
        <b/>
        <sz val="10"/>
        <rFont val="Calibri"/>
        <family val="2"/>
        <scheme val="minor"/>
      </rPr>
      <t>3.-</t>
    </r>
    <r>
      <rPr>
        <sz val="10"/>
        <rFont val="Calibri"/>
        <family val="2"/>
        <scheme val="minor"/>
      </rPr>
      <t xml:space="preserve"> The Equipment quotes indicated here must be the same ones attached to the Application Platform (FORMULATION Stage / Quotes) and correspond to the same configuration of the postulated equipment.-
</t>
    </r>
    <r>
      <rPr>
        <b/>
        <sz val="10"/>
        <rFont val="Calibri"/>
        <family val="2"/>
        <scheme val="minor"/>
      </rPr>
      <t>4.-</t>
    </r>
    <r>
      <rPr>
        <sz val="10"/>
        <rFont val="Calibri"/>
        <family val="2"/>
        <scheme val="minor"/>
      </rPr>
      <t xml:space="preserve"> Indicate</t>
    </r>
    <r>
      <rPr>
        <b/>
        <sz val="10"/>
        <rFont val="Calibri"/>
        <family val="2"/>
        <scheme val="minor"/>
      </rPr>
      <t xml:space="preserve"> the selected quotation, arguing your choice in the field "CHOICE OF QUOTE"</t>
    </r>
    <r>
      <rPr>
        <sz val="10"/>
        <rFont val="Calibri"/>
        <family val="2"/>
        <scheme val="minor"/>
      </rPr>
      <t xml:space="preserve"> to justify the Budget requested in A. Equipment.-
</t>
    </r>
    <r>
      <rPr>
        <b/>
        <sz val="10"/>
        <rFont val="Calibri"/>
        <family val="2"/>
        <scheme val="minor"/>
      </rPr>
      <t>5.-</t>
    </r>
    <r>
      <rPr>
        <sz val="10"/>
        <rFont val="Calibri"/>
        <family val="2"/>
        <scheme val="minor"/>
      </rPr>
      <t xml:space="preserve"> In case of applying only with a quote, you must attach a</t>
    </r>
    <r>
      <rPr>
        <b/>
        <sz val="10"/>
        <rFont val="Calibri"/>
        <family val="2"/>
        <scheme val="minor"/>
      </rPr>
      <t xml:space="preserve"> founded justification</t>
    </r>
    <r>
      <rPr>
        <sz val="10"/>
        <rFont val="Calibri"/>
        <family val="2"/>
        <scheme val="minor"/>
      </rPr>
      <t xml:space="preserve"> in replacement of the 2nd quote requested (FORMULATION Stage / Quotes of the Application Platform).-
</t>
    </r>
    <r>
      <rPr>
        <b/>
        <sz val="10"/>
        <rFont val="Calibri"/>
        <family val="2"/>
        <scheme val="minor"/>
      </rPr>
      <t>6.-</t>
    </r>
    <r>
      <rPr>
        <sz val="10"/>
        <rFont val="Calibri"/>
        <family val="2"/>
        <scheme val="minor"/>
      </rPr>
      <t xml:space="preserve"> Regarding the use of </t>
    </r>
    <r>
      <rPr>
        <b/>
        <sz val="10"/>
        <rFont val="Calibri"/>
        <family val="2"/>
        <scheme val="minor"/>
      </rPr>
      <t>sole provider</t>
    </r>
    <r>
      <rPr>
        <sz val="10"/>
        <rFont val="Calibri"/>
        <family val="2"/>
        <scheme val="minor"/>
      </rPr>
      <t xml:space="preserve">, you must attach the </t>
    </r>
    <r>
      <rPr>
        <b/>
        <sz val="10"/>
        <rFont val="Calibri"/>
        <family val="2"/>
        <scheme val="minor"/>
      </rPr>
      <t>letter of exclusivity from the supplier + a justification from the Responsible Coordinator</t>
    </r>
    <r>
      <rPr>
        <sz val="10"/>
        <rFont val="Calibri"/>
        <family val="2"/>
        <scheme val="minor"/>
      </rPr>
      <t xml:space="preserve"> of why the equipment of that specific supplier is chosen and not another or another technology available in the market. If there are similar equipment on the market, they must be analyzed and </t>
    </r>
    <r>
      <rPr>
        <b/>
        <sz val="10"/>
        <rFont val="Calibri"/>
        <family val="2"/>
        <scheme val="minor"/>
      </rPr>
      <t>justify</t>
    </r>
    <r>
      <rPr>
        <sz val="10"/>
        <rFont val="Calibri"/>
        <family val="2"/>
        <scheme val="minor"/>
      </rPr>
      <t xml:space="preserve"> why they are not considered suitable for the project. In addition, the justification must include aspects such as guarantees, technical services, the ability to carry out maintenance and after-sales service.-
</t>
    </r>
    <r>
      <rPr>
        <b/>
        <sz val="10"/>
        <rFont val="Calibri"/>
        <family val="2"/>
        <scheme val="minor"/>
      </rPr>
      <t>7.-This is an application requirement, if the proposal is awarded, you must make the purchase according to the Accountability Instructions.</t>
    </r>
  </si>
  <si>
    <t>1.- ENTER THE AMOUNT OF THE EQUIPMENT AND/OR ACCESSORIES</t>
  </si>
  <si>
    <r>
      <t xml:space="preserve">The </t>
    </r>
    <r>
      <rPr>
        <b/>
        <sz val="11"/>
        <rFont val="Calibri"/>
        <family val="2"/>
        <scheme val="minor"/>
      </rPr>
      <t>total</t>
    </r>
    <r>
      <rPr>
        <sz val="11"/>
        <rFont val="Calibri"/>
        <family val="2"/>
        <scheme val="minor"/>
      </rPr>
      <t xml:space="preserve"> of both Sub-items A.1. Main Equipment or Platform + A.2. Accessories, must be equal to or greater than </t>
    </r>
    <r>
      <rPr>
        <b/>
        <sz val="11"/>
        <rFont val="Calibri"/>
        <family val="2"/>
        <scheme val="minor"/>
      </rPr>
      <t>$400.000.000</t>
    </r>
    <r>
      <rPr>
        <sz val="11"/>
        <rFont val="Calibri"/>
        <family val="2"/>
        <scheme val="minor"/>
      </rPr>
      <t xml:space="preserve"> (Four hundred million pesos).</t>
    </r>
  </si>
  <si>
    <r>
      <t>The</t>
    </r>
    <r>
      <rPr>
        <b/>
        <sz val="11"/>
        <rFont val="Calibri"/>
        <family val="2"/>
        <scheme val="minor"/>
      </rPr>
      <t xml:space="preserve"> </t>
    </r>
    <r>
      <rPr>
        <sz val="11"/>
        <rFont val="Calibri"/>
        <family val="2"/>
        <scheme val="minor"/>
      </rPr>
      <t xml:space="preserve">total of the Pecuniary Contributions in </t>
    </r>
    <r>
      <rPr>
        <b/>
        <sz val="11"/>
        <rFont val="Calibri"/>
        <family val="2"/>
        <scheme val="minor"/>
      </rPr>
      <t xml:space="preserve">C.2. Other Operating Expenses </t>
    </r>
    <r>
      <rPr>
        <b/>
        <i/>
        <sz val="11"/>
        <rFont val="Calibri"/>
        <family val="2"/>
        <scheme val="minor"/>
      </rPr>
      <t>(exclusively for Personnel hiring for equipment operation)</t>
    </r>
    <r>
      <rPr>
        <sz val="11"/>
        <rFont val="Calibri"/>
        <family val="2"/>
        <scheme val="minor"/>
      </rPr>
      <t xml:space="preserve"> and/or </t>
    </r>
    <r>
      <rPr>
        <b/>
        <sz val="11"/>
        <rFont val="Calibri"/>
        <family val="2"/>
        <scheme val="minor"/>
      </rPr>
      <t>C.1. Training</t>
    </r>
    <r>
      <rPr>
        <sz val="11"/>
        <rFont val="Calibri"/>
        <family val="2"/>
        <scheme val="minor"/>
      </rPr>
      <t xml:space="preserve"> and/or </t>
    </r>
    <r>
      <rPr>
        <b/>
        <sz val="11"/>
        <rFont val="Calibri"/>
        <family val="2"/>
        <scheme val="minor"/>
      </rPr>
      <t>A.1 Main Equipment or Platform and/or A.2 Accessories</t>
    </r>
    <r>
      <rPr>
        <sz val="11"/>
        <rFont val="Calibri"/>
        <family val="2"/>
        <scheme val="minor"/>
      </rPr>
      <t xml:space="preserve">, cannot be less than </t>
    </r>
    <r>
      <rPr>
        <b/>
        <sz val="11"/>
        <rFont val="Calibri"/>
        <family val="2"/>
        <scheme val="minor"/>
      </rPr>
      <t>10%</t>
    </r>
    <r>
      <rPr>
        <sz val="11"/>
        <rFont val="Calibri"/>
        <family val="2"/>
        <scheme val="minor"/>
      </rPr>
      <t xml:space="preserve"> of the Total Amount of </t>
    </r>
    <r>
      <rPr>
        <b/>
        <sz val="11"/>
        <rFont val="Calibri"/>
        <family val="2"/>
        <scheme val="minor"/>
      </rPr>
      <t>A. EQUIPMENT</t>
    </r>
    <r>
      <rPr>
        <sz val="11"/>
        <rFont val="Calibri"/>
        <family val="2"/>
        <scheme val="minor"/>
      </rPr>
      <t>. 
FONDEQUIP finances up to</t>
    </r>
    <r>
      <rPr>
        <b/>
        <sz val="11"/>
        <rFont val="Calibri"/>
        <family val="2"/>
        <scheme val="minor"/>
      </rPr>
      <t xml:space="preserve"> $950.000.000</t>
    </r>
    <r>
      <rPr>
        <sz val="11"/>
        <rFont val="Calibri"/>
        <family val="2"/>
        <scheme val="minor"/>
      </rPr>
      <t xml:space="preserve"> (Nine hundred and fifty million pesos), </t>
    </r>
    <r>
      <rPr>
        <b/>
        <sz val="11"/>
        <rFont val="Calibri"/>
        <family val="2"/>
        <scheme val="minor"/>
      </rPr>
      <t>if there is a difference</t>
    </r>
    <r>
      <rPr>
        <sz val="11"/>
        <rFont val="Calibri"/>
        <family val="2"/>
        <scheme val="minor"/>
      </rPr>
      <t xml:space="preserve"> due to a higher cost of the equipment, </t>
    </r>
    <r>
      <rPr>
        <b/>
        <sz val="11"/>
        <rFont val="Calibri"/>
        <family val="2"/>
        <scheme val="minor"/>
      </rPr>
      <t>it must be assumed by the Institutions</t>
    </r>
    <r>
      <rPr>
        <sz val="11"/>
        <rFont val="Calibri"/>
        <family val="2"/>
        <scheme val="minor"/>
      </rPr>
      <t>.</t>
    </r>
  </si>
  <si>
    <r>
      <t xml:space="preserve"> C.2. Other Operating Expenses </t>
    </r>
    <r>
      <rPr>
        <b/>
        <i/>
        <sz val="11"/>
        <color theme="1" tint="0.249977111117893"/>
        <rFont val="Calibri"/>
        <family val="2"/>
        <scheme val="minor"/>
      </rPr>
      <t>(consumables, supplies, etc., which are not considered for the 10%)</t>
    </r>
  </si>
  <si>
    <t>Once the amount of the Equipment has been entered, enter the Institutional Cash Contribution, which cannot be less than 10% of the equivalent to the amount of A. Equipment.- 
Remember to prioritize the contribution in the item OPERATING EXPENSES: 
1°.- C.2. Other Operating Expenses (hiring of personnel for the operation of the equipment).- 
2°.- C.1. Training.- 
3°.- A. Equipment (in case of not reaching 10% in the previous items or when the amount requested in Equipment exceeds $950.000.000).-</t>
  </si>
  <si>
    <t>Enter the total amount of the Main Equipment or Platform and/or Accessories. The verification box must be in GREEN color, to continue with the Institutional Pecuniary Contribution.-</t>
  </si>
  <si>
    <t>3. ENTER THE AMOUNT FOR THE SUB-ITEMS OF B. TRANSFERS AND INSTALLATION AND C. OPERATING EXPENSES IN THE CORRESPONDING CELLS</t>
  </si>
  <si>
    <t>OPERATING EXPENSES</t>
  </si>
  <si>
    <t>DETALLE ÍTEMS</t>
  </si>
  <si>
    <t>RENDICIÓN DE CUENTAS</t>
  </si>
  <si>
    <t>PECUNIARIO</t>
  </si>
  <si>
    <t>TOTALES RENDICIÓN DE CUENTAS</t>
  </si>
  <si>
    <t>COTIZACIÓN POSTULACIÓN</t>
  </si>
  <si>
    <t>COTIZACIÓN ACTUALIZADA</t>
  </si>
  <si>
    <t>Tipo de cambio</t>
  </si>
  <si>
    <r>
      <rPr>
        <b/>
        <sz val="11"/>
        <color indexed="8"/>
        <rFont val="Calibri"/>
        <family val="2"/>
        <scheme val="minor"/>
      </rPr>
      <t>8.-</t>
    </r>
    <r>
      <rPr>
        <sz val="11"/>
        <color indexed="8"/>
        <rFont val="Calibri"/>
        <family val="2"/>
        <scheme val="minor"/>
      </rPr>
      <t xml:space="preserve"> On the sheet </t>
    </r>
    <r>
      <rPr>
        <b/>
        <sz val="11"/>
        <color indexed="8"/>
        <rFont val="Calibri"/>
        <family val="2"/>
        <scheme val="minor"/>
      </rPr>
      <t xml:space="preserve">DETAILS CONTRIBUTIONS </t>
    </r>
    <r>
      <rPr>
        <sz val="11"/>
        <color indexed="8"/>
        <rFont val="Calibri"/>
        <family val="2"/>
        <scheme val="minor"/>
      </rPr>
      <t>enter the contributions of the Institutions, Beneficiary and Associates, to verify the total contributions entered in the Sheet</t>
    </r>
    <r>
      <rPr>
        <b/>
        <sz val="11"/>
        <color indexed="8"/>
        <rFont val="Calibri"/>
        <family val="2"/>
        <scheme val="minor"/>
      </rPr>
      <t xml:space="preserve"> II. TRANSFERS, INST. OPERATION</t>
    </r>
    <r>
      <rPr>
        <sz val="11"/>
        <color indexed="8"/>
        <rFont val="Calibri"/>
        <family val="2"/>
        <scheme val="minor"/>
      </rPr>
      <t>.-</t>
    </r>
  </si>
  <si>
    <r>
      <t>C.2. Other Operating Expenses (</t>
    </r>
    <r>
      <rPr>
        <b/>
        <i/>
        <sz val="11"/>
        <rFont val="Calibri"/>
        <family val="2"/>
        <scheme val="minor"/>
      </rPr>
      <t>exclusively for Personnel hiring for equipment operation)</t>
    </r>
  </si>
  <si>
    <t>If there are cells with RED alerts, it means that your budget does not comply with the rules established by the Guidelines (Inadmissible).-</t>
  </si>
  <si>
    <r>
      <rPr>
        <b/>
        <sz val="11"/>
        <color indexed="8"/>
        <rFont val="Calibri"/>
        <family val="2"/>
        <scheme val="minor"/>
      </rPr>
      <t>2.-</t>
    </r>
    <r>
      <rPr>
        <sz val="11"/>
        <color indexed="8"/>
        <rFont val="Calibri"/>
        <family val="2"/>
        <scheme val="minor"/>
      </rPr>
      <t xml:space="preserve"> It must be entered, first, in the Sheet </t>
    </r>
    <r>
      <rPr>
        <b/>
        <sz val="11"/>
        <color indexed="8"/>
        <rFont val="Calibri"/>
        <family val="2"/>
        <scheme val="minor"/>
      </rPr>
      <t>I. EQUIPMENT</t>
    </r>
    <r>
      <rPr>
        <sz val="11"/>
        <color indexed="8"/>
        <rFont val="Calibri"/>
        <family val="2"/>
        <scheme val="minor"/>
      </rPr>
      <t xml:space="preserve"> the amount of</t>
    </r>
    <r>
      <rPr>
        <b/>
        <sz val="11"/>
        <color indexed="8"/>
        <rFont val="Calibri"/>
        <family val="2"/>
        <scheme val="minor"/>
      </rPr>
      <t xml:space="preserve"> A.1. Main Equipment or Platform and A.2. Accessories</t>
    </r>
    <r>
      <rPr>
        <sz val="11"/>
        <rFont val="Calibri"/>
        <family val="2"/>
        <scheme val="minor"/>
      </rPr>
      <t xml:space="preserve"> if it's appropriate</t>
    </r>
    <r>
      <rPr>
        <sz val="11"/>
        <color indexed="8"/>
        <rFont val="Calibri"/>
        <family val="2"/>
        <scheme val="minor"/>
      </rPr>
      <t xml:space="preserve">. The sum of these amounts cannot be less than </t>
    </r>
    <r>
      <rPr>
        <b/>
        <sz val="11"/>
        <color indexed="8"/>
        <rFont val="Calibri"/>
        <family val="2"/>
        <scheme val="minor"/>
      </rPr>
      <t>$400.000.000.- (four hundred million pesos)</t>
    </r>
    <r>
      <rPr>
        <sz val="11"/>
        <color indexed="8"/>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</si>
</sst>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quot;$&quot;\ * #,##0_-;_-&quot;$&quot;\ * &quot;-&quot;??_-;_-@_-"/>
    <numFmt numFmtId="169" formatCode="_-* #,##0.00_-;\-* #,##0.00_-;_-* &quot;-&quot;_-;_-@_-"/>
  </numFmts>
  <fonts count="57" x14ac:knownFonts="1">
    <font>
      <sz val="11"/>
      <color theme="1"/>
      <name val="Calibri"/>
      <family val="2"/>
      <scheme val="minor"/>
    </font>
    <font>
      <b/>
      <sz val="9"/>
      <color indexed="81"/>
      <name val="Tahoma"/>
      <family val="2"/>
    </font>
    <font>
      <sz val="11"/>
      <color theme="1"/>
      <name val="Calibri"/>
      <family val="2"/>
      <scheme val="minor"/>
    </font>
    <font>
      <sz val="9"/>
      <color indexed="81"/>
      <name val="Tahoma"/>
      <family val="2"/>
    </font>
    <font>
      <sz val="11"/>
      <color indexed="8"/>
      <name val="Calibri"/>
      <family val="2"/>
      <scheme val="minor"/>
    </font>
    <font>
      <b/>
      <sz val="11"/>
      <color indexed="8"/>
      <name val="Calibri"/>
      <family val="2"/>
      <scheme val="minor"/>
    </font>
    <font>
      <b/>
      <sz val="11"/>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9"/>
      <color theme="1"/>
      <name val="Calibri"/>
      <family val="2"/>
      <scheme val="minor"/>
    </font>
    <font>
      <b/>
      <sz val="9"/>
      <color theme="0"/>
      <name val="Calibri"/>
      <family val="2"/>
      <scheme val="minor"/>
    </font>
    <font>
      <b/>
      <sz val="9"/>
      <color theme="1"/>
      <name val="Calibri"/>
      <family val="2"/>
      <scheme val="minor"/>
    </font>
    <font>
      <b/>
      <u/>
      <sz val="11"/>
      <color theme="0"/>
      <name val="Calibri"/>
      <family val="2"/>
      <scheme val="minor"/>
    </font>
    <font>
      <b/>
      <sz val="11"/>
      <color theme="0"/>
      <name val="Calibri"/>
      <family val="2"/>
      <scheme val="minor"/>
    </font>
    <font>
      <b/>
      <u/>
      <sz val="11"/>
      <color theme="1"/>
      <name val="Calibri"/>
      <family val="2"/>
      <scheme val="minor"/>
    </font>
    <font>
      <sz val="12"/>
      <color theme="1"/>
      <name val="Calibri"/>
      <family val="2"/>
      <scheme val="minor"/>
    </font>
    <font>
      <b/>
      <u/>
      <sz val="16"/>
      <color theme="0"/>
      <name val="Calibri"/>
      <family val="2"/>
      <scheme val="minor"/>
    </font>
    <font>
      <sz val="16"/>
      <color theme="1"/>
      <name val="Calibri"/>
      <family val="2"/>
      <scheme val="minor"/>
    </font>
    <font>
      <b/>
      <sz val="14"/>
      <color theme="0"/>
      <name val="Calibri"/>
      <family val="2"/>
      <scheme val="minor"/>
    </font>
    <font>
      <sz val="10"/>
      <name val="Calibri"/>
      <family val="2"/>
      <scheme val="minor"/>
    </font>
    <font>
      <b/>
      <sz val="10"/>
      <name val="Calibri"/>
      <family val="2"/>
      <scheme val="minor"/>
    </font>
    <font>
      <sz val="11"/>
      <color theme="0"/>
      <name val="Calibri"/>
      <family val="2"/>
      <scheme val="minor"/>
    </font>
    <font>
      <sz val="9"/>
      <name val="Calibri"/>
      <family val="2"/>
      <scheme val="minor"/>
    </font>
    <font>
      <b/>
      <sz val="9"/>
      <name val="Calibri"/>
      <family val="2"/>
      <scheme val="minor"/>
    </font>
    <font>
      <sz val="9"/>
      <color theme="0"/>
      <name val="Calibri"/>
      <family val="2"/>
      <scheme val="minor"/>
    </font>
    <font>
      <b/>
      <sz val="12"/>
      <color theme="0"/>
      <name val="Calibri"/>
      <family val="2"/>
      <scheme val="minor"/>
    </font>
    <font>
      <sz val="10.5"/>
      <name val="Calibri"/>
      <family val="2"/>
      <scheme val="minor"/>
    </font>
    <font>
      <b/>
      <sz val="10.5"/>
      <name val="Calibri"/>
      <family val="2"/>
      <scheme val="minor"/>
    </font>
    <font>
      <sz val="10.5"/>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2"/>
      <color theme="3" tint="-0.249977111117893"/>
      <name val="Calibri"/>
      <family val="2"/>
      <scheme val="minor"/>
    </font>
    <font>
      <sz val="11"/>
      <color theme="3" tint="-0.249977111117893"/>
      <name val="Calibri"/>
      <family val="2"/>
      <scheme val="minor"/>
    </font>
    <font>
      <sz val="18"/>
      <color theme="1"/>
      <name val="Calibri"/>
      <family val="2"/>
      <scheme val="minor"/>
    </font>
    <font>
      <b/>
      <i/>
      <sz val="10"/>
      <color theme="1"/>
      <name val="Calibri"/>
      <family val="2"/>
      <scheme val="minor"/>
    </font>
    <font>
      <b/>
      <sz val="10.5"/>
      <color theme="0"/>
      <name val="Calibri"/>
      <family val="2"/>
      <scheme val="minor"/>
    </font>
    <font>
      <b/>
      <sz val="10.5"/>
      <color theme="1"/>
      <name val="Calibri"/>
      <family val="2"/>
      <scheme val="minor"/>
    </font>
    <font>
      <sz val="10.5"/>
      <color theme="0"/>
      <name val="Calibri"/>
      <family val="2"/>
      <scheme val="minor"/>
    </font>
    <font>
      <b/>
      <sz val="9"/>
      <color rgb="FFC00000"/>
      <name val="Calibri"/>
      <family val="2"/>
      <scheme val="minor"/>
    </font>
    <font>
      <b/>
      <sz val="10.5"/>
      <color rgb="FFFF0000"/>
      <name val="Calibri"/>
      <family val="2"/>
      <scheme val="minor"/>
    </font>
    <font>
      <b/>
      <sz val="16"/>
      <color theme="0"/>
      <name val="Calibri"/>
      <family val="2"/>
      <scheme val="minor"/>
    </font>
    <font>
      <b/>
      <i/>
      <sz val="11"/>
      <color indexed="8"/>
      <name val="Calibri"/>
      <family val="2"/>
      <scheme val="minor"/>
    </font>
    <font>
      <sz val="11"/>
      <name val="Calibri"/>
      <family val="2"/>
      <scheme val="minor"/>
    </font>
    <font>
      <sz val="10"/>
      <color theme="0"/>
      <name val="Calibri"/>
      <family val="2"/>
      <scheme val="minor"/>
    </font>
    <font>
      <b/>
      <sz val="10"/>
      <color rgb="FF000000"/>
      <name val="Calibri"/>
      <family val="2"/>
      <scheme val="minor"/>
    </font>
    <font>
      <sz val="10.5"/>
      <color rgb="FF000000"/>
      <name val="Calibri"/>
      <family val="2"/>
      <scheme val="minor"/>
    </font>
    <font>
      <b/>
      <sz val="11"/>
      <color rgb="FFFF0000"/>
      <name val="Calibri"/>
      <family val="2"/>
      <scheme val="minor"/>
    </font>
    <font>
      <b/>
      <sz val="10"/>
      <color rgb="FFC00000"/>
      <name val="Calibri"/>
      <family val="2"/>
      <scheme val="minor"/>
    </font>
    <font>
      <b/>
      <i/>
      <sz val="11"/>
      <name val="Calibri"/>
      <family val="2"/>
      <scheme val="minor"/>
    </font>
    <font>
      <b/>
      <sz val="11"/>
      <color theme="1" tint="0.249977111117893"/>
      <name val="Calibri"/>
      <family val="2"/>
      <scheme val="minor"/>
    </font>
    <font>
      <b/>
      <i/>
      <sz val="11"/>
      <color theme="1" tint="0.249977111117893"/>
      <name val="Calibri"/>
      <family val="2"/>
      <scheme val="minor"/>
    </font>
    <font>
      <b/>
      <sz val="12"/>
      <color theme="1" tint="0.249977111117893"/>
      <name val="Calibri"/>
      <family val="2"/>
      <scheme val="minor"/>
    </font>
    <font>
      <b/>
      <sz val="11"/>
      <color rgb="FFC00000"/>
      <name val="Calibri"/>
      <family val="2"/>
      <scheme val="minor"/>
    </font>
    <font>
      <sz val="12"/>
      <name val="Calibri"/>
      <family val="2"/>
      <scheme val="minor"/>
    </font>
  </fonts>
  <fills count="1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2060"/>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B8CCE4"/>
        <bgColor rgb="FF000000"/>
      </patternFill>
    </fill>
    <fill>
      <patternFill patternType="solid">
        <fgColor rgb="FFFFFFFF"/>
        <bgColor rgb="FF000000"/>
      </patternFill>
    </fill>
    <fill>
      <patternFill patternType="solid">
        <fgColor rgb="FF99CC00"/>
        <bgColor indexed="64"/>
      </patternFill>
    </fill>
    <fill>
      <patternFill patternType="solid">
        <fgColor rgb="FFCCFF33"/>
        <bgColor indexed="64"/>
      </patternFill>
    </fill>
  </fills>
  <borders count="141">
    <border>
      <left/>
      <right/>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0"/>
      </bottom>
      <diagonal/>
    </border>
    <border>
      <left/>
      <right style="thick">
        <color theme="0"/>
      </right>
      <top/>
      <bottom style="thick">
        <color theme="0"/>
      </bottom>
      <diagonal/>
    </border>
    <border>
      <left style="double">
        <color theme="3" tint="-0.24994659260841701"/>
      </left>
      <right/>
      <top/>
      <bottom style="thick">
        <color theme="0"/>
      </bottom>
      <diagonal/>
    </border>
    <border>
      <left/>
      <right/>
      <top style="thick">
        <color theme="0"/>
      </top>
      <bottom/>
      <diagonal/>
    </border>
    <border>
      <left style="thin">
        <color theme="0"/>
      </left>
      <right style="medium">
        <color indexed="64"/>
      </right>
      <top style="thin">
        <color theme="3" tint="-0.24994659260841701"/>
      </top>
      <bottom style="thin">
        <color theme="3" tint="-0.24994659260841701"/>
      </bottom>
      <diagonal/>
    </border>
    <border>
      <left style="thin">
        <color indexed="64"/>
      </left>
      <right style="thin">
        <color indexed="64"/>
      </right>
      <top style="thick">
        <color theme="0"/>
      </top>
      <bottom style="thin">
        <color theme="3" tint="-0.24994659260841701"/>
      </bottom>
      <diagonal/>
    </border>
    <border>
      <left style="thick">
        <color theme="0"/>
      </left>
      <right style="thin">
        <color indexed="64"/>
      </right>
      <top style="thin">
        <color theme="3" tint="-0.24994659260841701"/>
      </top>
      <bottom style="thin">
        <color theme="3" tint="-0.24994659260841701"/>
      </bottom>
      <diagonal/>
    </border>
    <border>
      <left style="thin">
        <color indexed="64"/>
      </left>
      <right style="thin">
        <color indexed="64"/>
      </right>
      <top style="thin">
        <color theme="3" tint="-0.24994659260841701"/>
      </top>
      <bottom style="thin">
        <color theme="3" tint="-0.24994659260841701"/>
      </bottom>
      <diagonal/>
    </border>
    <border>
      <left style="thick">
        <color theme="0"/>
      </left>
      <right style="thin">
        <color indexed="64"/>
      </right>
      <top style="thin">
        <color theme="3" tint="-0.24994659260841701"/>
      </top>
      <bottom style="medium">
        <color theme="0"/>
      </bottom>
      <diagonal/>
    </border>
    <border>
      <left style="thin">
        <color indexed="64"/>
      </left>
      <right style="thin">
        <color indexed="64"/>
      </right>
      <top style="thin">
        <color theme="3" tint="-0.24994659260841701"/>
      </top>
      <bottom style="medium">
        <color theme="0"/>
      </bottom>
      <diagonal/>
    </border>
    <border>
      <left style="thin">
        <color indexed="64"/>
      </left>
      <right style="thick">
        <color theme="0"/>
      </right>
      <top/>
      <bottom style="thin">
        <color theme="3" tint="-0.24994659260841701"/>
      </bottom>
      <diagonal/>
    </border>
    <border>
      <left style="thin">
        <color indexed="64"/>
      </left>
      <right style="thick">
        <color theme="0"/>
      </right>
      <top style="thin">
        <color theme="3" tint="-0.24994659260841701"/>
      </top>
      <bottom style="thin">
        <color theme="3" tint="-0.24994659260841701"/>
      </bottom>
      <diagonal/>
    </border>
    <border>
      <left/>
      <right style="thick">
        <color theme="0"/>
      </right>
      <top style="thin">
        <color theme="3" tint="-0.24994659260841701"/>
      </top>
      <bottom style="medium">
        <color theme="0"/>
      </bottom>
      <diagonal/>
    </border>
    <border>
      <left style="thick">
        <color theme="0"/>
      </left>
      <right style="thin">
        <color indexed="64"/>
      </right>
      <top style="medium">
        <color theme="0"/>
      </top>
      <bottom style="thin">
        <color theme="3" tint="-0.24994659260841701"/>
      </bottom>
      <diagonal/>
    </border>
    <border>
      <left style="thick">
        <color theme="0"/>
      </left>
      <right/>
      <top style="thin">
        <color theme="3" tint="-0.24994659260841701"/>
      </top>
      <bottom style="thick">
        <color theme="0"/>
      </bottom>
      <diagonal/>
    </border>
    <border>
      <left style="thin">
        <color indexed="64"/>
      </left>
      <right style="thick">
        <color theme="0"/>
      </right>
      <top style="thin">
        <color theme="3" tint="-0.24994659260841701"/>
      </top>
      <bottom style="thick">
        <color theme="0"/>
      </bottom>
      <diagonal/>
    </border>
    <border>
      <left style="thin">
        <color theme="0"/>
      </left>
      <right style="medium">
        <color indexed="64"/>
      </right>
      <top style="thin">
        <color theme="3" tint="-0.24994659260841701"/>
      </top>
      <bottom style="medium">
        <color indexed="64"/>
      </bottom>
      <diagonal/>
    </border>
    <border>
      <left style="thin">
        <color theme="0"/>
      </left>
      <right style="thin">
        <color theme="0"/>
      </right>
      <top style="thin">
        <color theme="3" tint="-0.24994659260841701"/>
      </top>
      <bottom style="thin">
        <color theme="3" tint="-0.24994659260841701"/>
      </bottom>
      <diagonal/>
    </border>
    <border>
      <left style="thin">
        <color theme="0"/>
      </left>
      <right style="thin">
        <color theme="0"/>
      </right>
      <top style="thin">
        <color theme="3" tint="-0.24994659260841701"/>
      </top>
      <bottom style="medium">
        <color indexed="64"/>
      </bottom>
      <diagonal/>
    </border>
    <border>
      <left style="thin">
        <color theme="0"/>
      </left>
      <right/>
      <top style="thin">
        <color theme="3" tint="-0.24994659260841701"/>
      </top>
      <bottom style="thin">
        <color theme="3" tint="-0.24994659260841701"/>
      </bottom>
      <diagonal/>
    </border>
    <border>
      <left style="thin">
        <color theme="0"/>
      </left>
      <right/>
      <top style="thin">
        <color theme="3" tint="-0.24994659260841701"/>
      </top>
      <bottom style="medium">
        <color indexed="64"/>
      </bottom>
      <diagonal/>
    </border>
    <border>
      <left style="medium">
        <color indexed="64"/>
      </left>
      <right style="thin">
        <color theme="0"/>
      </right>
      <top style="thin">
        <color theme="3" tint="-0.24994659260841701"/>
      </top>
      <bottom style="thin">
        <color theme="3" tint="-0.24994659260841701"/>
      </bottom>
      <diagonal/>
    </border>
    <border>
      <left style="medium">
        <color indexed="64"/>
      </left>
      <right style="thin">
        <color theme="0"/>
      </right>
      <top style="thin">
        <color theme="3" tint="-0.24994659260841701"/>
      </top>
      <bottom style="medium">
        <color indexed="64"/>
      </bottom>
      <diagonal/>
    </border>
    <border>
      <left style="medium">
        <color indexed="64"/>
      </left>
      <right/>
      <top style="thin">
        <color theme="3" tint="-0.24994659260841701"/>
      </top>
      <bottom style="thin">
        <color theme="3" tint="-0.24994659260841701"/>
      </bottom>
      <diagonal/>
    </border>
    <border>
      <left style="thin">
        <color theme="0"/>
      </left>
      <right/>
      <top/>
      <bottom style="thin">
        <color theme="3" tint="-0.24994659260841701"/>
      </bottom>
      <diagonal/>
    </border>
    <border>
      <left style="medium">
        <color indexed="64"/>
      </left>
      <right style="thin">
        <color theme="0"/>
      </right>
      <top/>
      <bottom style="thin">
        <color theme="3" tint="-0.24994659260841701"/>
      </bottom>
      <diagonal/>
    </border>
    <border>
      <left style="thin">
        <color theme="0"/>
      </left>
      <right style="medium">
        <color indexed="64"/>
      </right>
      <top/>
      <bottom style="thin">
        <color theme="3" tint="-0.24994659260841701"/>
      </bottom>
      <diagonal/>
    </border>
    <border>
      <left style="thin">
        <color indexed="64"/>
      </left>
      <right style="thin">
        <color indexed="64"/>
      </right>
      <top/>
      <bottom style="thin">
        <color theme="3" tint="-0.24994659260841701"/>
      </bottom>
      <diagonal/>
    </border>
    <border>
      <left style="thin">
        <color theme="0"/>
      </left>
      <right style="thin">
        <color theme="0"/>
      </right>
      <top/>
      <bottom style="thin">
        <color theme="3" tint="-0.24994659260841701"/>
      </bottom>
      <diagonal/>
    </border>
    <border>
      <left style="medium">
        <color indexed="64"/>
      </left>
      <right style="thin">
        <color theme="0" tint="-4.9989318521683403E-2"/>
      </right>
      <top style="medium">
        <color indexed="64"/>
      </top>
      <bottom style="thin">
        <color theme="3" tint="-0.24994659260841701"/>
      </bottom>
      <diagonal/>
    </border>
    <border>
      <left style="thin">
        <color theme="0" tint="-4.9989318521683403E-2"/>
      </left>
      <right style="thin">
        <color theme="0" tint="-4.9989318521683403E-2"/>
      </right>
      <top style="medium">
        <color indexed="64"/>
      </top>
      <bottom style="thin">
        <color theme="3" tint="-0.24994659260841701"/>
      </bottom>
      <diagonal/>
    </border>
    <border>
      <left style="thin">
        <color theme="0" tint="-4.9989318521683403E-2"/>
      </left>
      <right style="medium">
        <color indexed="64"/>
      </right>
      <top style="medium">
        <color indexed="64"/>
      </top>
      <bottom style="thin">
        <color theme="3" tint="-0.24994659260841701"/>
      </bottom>
      <diagonal/>
    </border>
    <border>
      <left style="medium">
        <color indexed="64"/>
      </left>
      <right style="thin">
        <color theme="0" tint="-4.9989318521683403E-2"/>
      </right>
      <top style="thin">
        <color theme="3" tint="-0.24994659260841701"/>
      </top>
      <bottom style="thin">
        <color theme="3" tint="-0.24994659260841701"/>
      </bottom>
      <diagonal/>
    </border>
    <border>
      <left style="thin">
        <color theme="0" tint="-4.9989318521683403E-2"/>
      </left>
      <right style="thin">
        <color theme="0" tint="-4.9989318521683403E-2"/>
      </right>
      <top style="thin">
        <color theme="3" tint="-0.24994659260841701"/>
      </top>
      <bottom style="thin">
        <color theme="3" tint="-0.24994659260841701"/>
      </bottom>
      <diagonal/>
    </border>
    <border>
      <left style="thin">
        <color theme="0" tint="-4.9989318521683403E-2"/>
      </left>
      <right style="medium">
        <color indexed="64"/>
      </right>
      <top style="thin">
        <color theme="3" tint="-0.24994659260841701"/>
      </top>
      <bottom style="thin">
        <color theme="3" tint="-0.24994659260841701"/>
      </bottom>
      <diagonal/>
    </border>
    <border>
      <left/>
      <right style="thick">
        <color theme="0"/>
      </right>
      <top/>
      <bottom/>
      <diagonal/>
    </border>
    <border>
      <left style="thick">
        <color theme="0"/>
      </left>
      <right style="thin">
        <color indexed="64"/>
      </right>
      <top style="thick">
        <color theme="0"/>
      </top>
      <bottom style="thick">
        <color theme="0"/>
      </bottom>
      <diagonal/>
    </border>
    <border>
      <left style="thick">
        <color theme="0"/>
      </left>
      <right/>
      <top/>
      <bottom/>
      <diagonal/>
    </border>
    <border>
      <left style="thick">
        <color theme="0"/>
      </left>
      <right/>
      <top/>
      <bottom style="thick">
        <color theme="0"/>
      </bottom>
      <diagonal/>
    </border>
    <border>
      <left style="double">
        <color theme="3" tint="-0.24994659260841701"/>
      </left>
      <right/>
      <top/>
      <bottom/>
      <diagonal/>
    </border>
    <border>
      <left/>
      <right style="thick">
        <color theme="0"/>
      </right>
      <top style="thick">
        <color theme="0"/>
      </top>
      <bottom/>
      <diagonal/>
    </border>
    <border>
      <left/>
      <right/>
      <top style="thick">
        <color theme="0"/>
      </top>
      <bottom style="thick">
        <color theme="0"/>
      </bottom>
      <diagonal/>
    </border>
    <border>
      <left/>
      <right/>
      <top style="medium">
        <color theme="0"/>
      </top>
      <bottom style="medium">
        <color theme="0"/>
      </bottom>
      <diagonal/>
    </border>
    <border>
      <left style="thin">
        <color indexed="64"/>
      </left>
      <right/>
      <top style="medium">
        <color theme="0"/>
      </top>
      <bottom style="medium">
        <color theme="0"/>
      </bottom>
      <diagonal/>
    </border>
    <border>
      <left/>
      <right/>
      <top style="medium">
        <color theme="0"/>
      </top>
      <bottom/>
      <diagonal/>
    </border>
    <border>
      <left style="thin">
        <color indexed="64"/>
      </left>
      <right/>
      <top style="medium">
        <color theme="0"/>
      </top>
      <bottom/>
      <diagonal/>
    </border>
    <border>
      <left style="thin">
        <color indexed="64"/>
      </left>
      <right/>
      <top style="thick">
        <color theme="0"/>
      </top>
      <bottom style="thick">
        <color theme="0"/>
      </bottom>
      <diagonal/>
    </border>
    <border>
      <left/>
      <right style="thin">
        <color indexed="64"/>
      </right>
      <top style="thick">
        <color theme="0"/>
      </top>
      <bottom style="thick">
        <color theme="0"/>
      </bottom>
      <diagonal/>
    </border>
    <border>
      <left style="thin">
        <color indexed="64"/>
      </left>
      <right style="thick">
        <color theme="0"/>
      </right>
      <top/>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medium">
        <color indexed="64"/>
      </top>
      <bottom style="thin">
        <color theme="0"/>
      </bottom>
      <diagonal/>
    </border>
    <border>
      <left style="thin">
        <color theme="0"/>
      </left>
      <right style="thin">
        <color theme="0"/>
      </right>
      <top/>
      <bottom style="medium">
        <color indexed="64"/>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bottom style="thin">
        <color theme="3" tint="-0.24994659260841701"/>
      </bottom>
      <diagonal/>
    </border>
    <border>
      <left/>
      <right/>
      <top style="thin">
        <color theme="3" tint="-0.24994659260841701"/>
      </top>
      <bottom style="thick">
        <color theme="0"/>
      </bottom>
      <diagonal/>
    </border>
    <border>
      <left style="thin">
        <color theme="4" tint="0.79998168889431442"/>
      </left>
      <right style="thin">
        <color theme="4" tint="0.79998168889431442"/>
      </right>
      <top style="thin">
        <color theme="0"/>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medium">
        <color indexed="64"/>
      </bottom>
      <diagonal/>
    </border>
    <border>
      <left/>
      <right/>
      <top style="thin">
        <color indexed="64"/>
      </top>
      <bottom style="thin">
        <color theme="0"/>
      </bottom>
      <diagonal/>
    </border>
    <border>
      <left style="medium">
        <color rgb="FF0066CC"/>
      </left>
      <right/>
      <top style="medium">
        <color rgb="FF0066CC"/>
      </top>
      <bottom/>
      <diagonal/>
    </border>
    <border>
      <left style="medium">
        <color rgb="FF0066CC"/>
      </left>
      <right/>
      <top/>
      <bottom style="medium">
        <color rgb="FF0066CC"/>
      </bottom>
      <diagonal/>
    </border>
    <border>
      <left style="thick">
        <color theme="0"/>
      </left>
      <right/>
      <top style="thick">
        <color theme="0"/>
      </top>
      <bottom/>
      <diagonal/>
    </border>
    <border>
      <left/>
      <right style="thick">
        <color theme="0"/>
      </right>
      <top style="thick">
        <color theme="0"/>
      </top>
      <bottom style="thick">
        <color theme="0"/>
      </bottom>
      <diagonal/>
    </border>
    <border>
      <left/>
      <right style="thick">
        <color theme="0"/>
      </right>
      <top style="thick">
        <color theme="0"/>
      </top>
      <bottom style="thin">
        <color indexed="64"/>
      </bottom>
      <diagonal/>
    </border>
    <border>
      <left style="thin">
        <color indexed="64"/>
      </left>
      <right style="thin">
        <color indexed="64"/>
      </right>
      <top/>
      <bottom style="thick">
        <color theme="0"/>
      </bottom>
      <diagonal/>
    </border>
    <border>
      <left style="medium">
        <color theme="0"/>
      </left>
      <right/>
      <top style="thick">
        <color theme="0"/>
      </top>
      <bottom/>
      <diagonal/>
    </border>
    <border>
      <left style="thin">
        <color theme="0"/>
      </left>
      <right style="thin">
        <color theme="0"/>
      </right>
      <top style="medium">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style="medium">
        <color indexed="64"/>
      </left>
      <right style="thin">
        <color theme="0"/>
      </right>
      <top style="thin">
        <color theme="0"/>
      </top>
      <bottom style="medium">
        <color indexed="64"/>
      </bottom>
      <diagonal/>
    </border>
    <border>
      <left style="medium">
        <color indexed="64"/>
      </left>
      <right style="thin">
        <color theme="0"/>
      </right>
      <top style="medium">
        <color indexed="64"/>
      </top>
      <bottom/>
      <diagonal/>
    </border>
    <border>
      <left style="thin">
        <color theme="0"/>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theme="0"/>
      </left>
      <right/>
      <top style="medium">
        <color indexed="64"/>
      </top>
      <bottom/>
      <diagonal/>
    </border>
    <border>
      <left style="thin">
        <color theme="0"/>
      </left>
      <right style="medium">
        <color indexed="64"/>
      </right>
      <top style="medium">
        <color indexed="64"/>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medium">
        <color indexed="64"/>
      </top>
      <bottom/>
      <diagonal/>
    </border>
    <border>
      <left style="medium">
        <color indexed="64"/>
      </left>
      <right/>
      <top style="medium">
        <color indexed="64"/>
      </top>
      <bottom/>
      <diagonal/>
    </border>
    <border>
      <left style="thin">
        <color theme="0"/>
      </left>
      <right/>
      <top/>
      <bottom/>
      <diagonal/>
    </border>
    <border>
      <left style="thin">
        <color theme="0"/>
      </left>
      <right style="medium">
        <color indexed="64"/>
      </right>
      <top style="thin">
        <color theme="3" tint="-0.24994659260841701"/>
      </top>
      <bottom/>
      <diagonal/>
    </border>
    <border>
      <left style="medium">
        <color indexed="64"/>
      </left>
      <right style="thin">
        <color theme="0"/>
      </right>
      <top style="thin">
        <color theme="3" tint="-0.24994659260841701"/>
      </top>
      <bottom/>
      <diagonal/>
    </border>
    <border>
      <left style="thin">
        <color theme="0"/>
      </left>
      <right style="thin">
        <color theme="0"/>
      </right>
      <top style="thin">
        <color theme="3" tint="-0.24994659260841701"/>
      </top>
      <bottom/>
      <diagonal/>
    </border>
    <border>
      <left/>
      <right style="thin">
        <color theme="0"/>
      </right>
      <top style="medium">
        <color indexed="64"/>
      </top>
      <bottom style="thin">
        <color theme="0"/>
      </bottom>
      <diagonal/>
    </border>
    <border>
      <left/>
      <right style="thin">
        <color theme="0"/>
      </right>
      <top style="thin">
        <color theme="0"/>
      </top>
      <bottom/>
      <diagonal/>
    </border>
    <border>
      <left/>
      <right style="thin">
        <color theme="0"/>
      </right>
      <top style="thin">
        <color theme="0"/>
      </top>
      <bottom style="medium">
        <color indexed="64"/>
      </bottom>
      <diagonal/>
    </border>
    <border>
      <left style="medium">
        <color auto="1"/>
      </left>
      <right style="medium">
        <color theme="4" tint="0.79998168889431442"/>
      </right>
      <top style="medium">
        <color auto="1"/>
      </top>
      <bottom style="medium">
        <color theme="4" tint="0.79998168889431442"/>
      </bottom>
      <diagonal/>
    </border>
    <border>
      <left style="medium">
        <color auto="1"/>
      </left>
      <right style="medium">
        <color theme="4" tint="0.79998168889431442"/>
      </right>
      <top style="medium">
        <color theme="4" tint="0.79998168889431442"/>
      </top>
      <bottom style="medium">
        <color theme="4" tint="0.79998168889431442"/>
      </bottom>
      <diagonal/>
    </border>
    <border>
      <left style="medium">
        <color auto="1"/>
      </left>
      <right style="medium">
        <color theme="4" tint="0.79998168889431442"/>
      </right>
      <top style="medium">
        <color theme="4" tint="0.79998168889431442"/>
      </top>
      <bottom style="medium">
        <color auto="1"/>
      </bottom>
      <diagonal/>
    </border>
    <border>
      <left/>
      <right style="thin">
        <color theme="0"/>
      </right>
      <top/>
      <bottom/>
      <diagonal/>
    </border>
    <border>
      <left style="thin">
        <color theme="0"/>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0" fontId="2" fillId="0" borderId="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cellStyleXfs>
  <cellXfs count="495">
    <xf numFmtId="0" fontId="0" fillId="0" borderId="0" xfId="0"/>
    <xf numFmtId="0" fontId="4" fillId="5" borderId="4" xfId="0" applyFont="1" applyFill="1" applyBorder="1" applyAlignment="1">
      <alignment horizontal="justify" vertical="center"/>
    </xf>
    <xf numFmtId="0" fontId="4" fillId="5" borderId="4" xfId="0" applyFont="1" applyFill="1" applyBorder="1" applyAlignment="1">
      <alignment horizontal="justify" vertical="center" wrapText="1"/>
    </xf>
    <xf numFmtId="0" fontId="15" fillId="8" borderId="0" xfId="0" applyFont="1" applyFill="1" applyAlignment="1">
      <alignment horizontal="justify" vertical="center" wrapText="1"/>
    </xf>
    <xf numFmtId="0" fontId="16" fillId="0" borderId="0" xfId="0" applyFont="1" applyAlignment="1">
      <alignment vertical="center"/>
    </xf>
    <xf numFmtId="0" fontId="18" fillId="8" borderId="0" xfId="0" applyFont="1" applyFill="1" applyAlignment="1">
      <alignment horizontal="center" vertical="center"/>
    </xf>
    <xf numFmtId="0" fontId="8" fillId="0" borderId="0" xfId="0" applyFont="1" applyAlignment="1">
      <alignment horizontal="justify" vertical="center" wrapText="1"/>
    </xf>
    <xf numFmtId="0" fontId="9" fillId="8" borderId="4" xfId="0" applyFont="1" applyFill="1" applyBorder="1" applyAlignment="1">
      <alignment horizontal="center" vertical="center" wrapText="1"/>
    </xf>
    <xf numFmtId="0" fontId="8" fillId="0" borderId="0" xfId="0" applyFont="1" applyAlignment="1">
      <alignment vertical="center"/>
    </xf>
    <xf numFmtId="0" fontId="21" fillId="0" borderId="0" xfId="0" applyFont="1" applyAlignment="1">
      <alignment vertical="center" wrapText="1"/>
    </xf>
    <xf numFmtId="0" fontId="0" fillId="8" borderId="0" xfId="0" applyFill="1" applyAlignment="1">
      <alignment vertical="center"/>
    </xf>
    <xf numFmtId="0" fontId="0" fillId="0" borderId="0" xfId="0" applyAlignment="1">
      <alignment vertical="center"/>
    </xf>
    <xf numFmtId="0" fontId="11" fillId="0" borderId="0" xfId="0" applyFont="1" applyAlignment="1">
      <alignment vertical="center"/>
    </xf>
    <xf numFmtId="0" fontId="17" fillId="0" borderId="0" xfId="0" applyFont="1" applyAlignment="1">
      <alignment vertical="center"/>
    </xf>
    <xf numFmtId="0" fontId="0" fillId="8" borderId="62" xfId="0" applyFill="1" applyBorder="1" applyAlignment="1">
      <alignment vertical="center"/>
    </xf>
    <xf numFmtId="0" fontId="17" fillId="8" borderId="0" xfId="0" applyFont="1" applyFill="1" applyAlignment="1">
      <alignment vertical="center"/>
    </xf>
    <xf numFmtId="0" fontId="0" fillId="8" borderId="60" xfId="0" applyFill="1" applyBorder="1" applyAlignment="1">
      <alignment vertical="center"/>
    </xf>
    <xf numFmtId="0" fontId="31" fillId="8" borderId="62" xfId="0" applyFont="1" applyFill="1" applyBorder="1" applyAlignment="1">
      <alignment horizontal="center" vertical="top"/>
    </xf>
    <xf numFmtId="0" fontId="27" fillId="8" borderId="0" xfId="0" applyFont="1" applyFill="1" applyAlignment="1">
      <alignment vertical="center"/>
    </xf>
    <xf numFmtId="0" fontId="27" fillId="8" borderId="0" xfId="0" applyFont="1" applyFill="1" applyAlignment="1">
      <alignment horizontal="center" vertical="center"/>
    </xf>
    <xf numFmtId="0" fontId="32" fillId="8" borderId="62" xfId="0" applyFont="1" applyFill="1" applyBorder="1" applyAlignment="1">
      <alignment horizontal="center" vertical="top"/>
    </xf>
    <xf numFmtId="168" fontId="33" fillId="5" borderId="4" xfId="0" applyNumberFormat="1" applyFont="1" applyFill="1" applyBorder="1" applyAlignment="1" applyProtection="1">
      <alignment horizontal="center" vertical="center"/>
      <protection locked="0"/>
    </xf>
    <xf numFmtId="168" fontId="22" fillId="8" borderId="60" xfId="0" applyNumberFormat="1" applyFont="1" applyFill="1" applyBorder="1" applyAlignment="1">
      <alignment vertical="center" wrapText="1"/>
    </xf>
    <xf numFmtId="168" fontId="34" fillId="8" borderId="0" xfId="0" applyNumberFormat="1" applyFont="1" applyFill="1" applyAlignment="1">
      <alignment horizontal="center" vertical="center"/>
    </xf>
    <xf numFmtId="0" fontId="0" fillId="8" borderId="63" xfId="0" applyFill="1" applyBorder="1" applyAlignment="1">
      <alignment vertical="center"/>
    </xf>
    <xf numFmtId="0" fontId="0" fillId="8" borderId="25" xfId="0" applyFill="1" applyBorder="1" applyAlignment="1">
      <alignment vertical="center"/>
    </xf>
    <xf numFmtId="168" fontId="17" fillId="8" borderId="25" xfId="0" applyNumberFormat="1" applyFont="1" applyFill="1" applyBorder="1" applyAlignment="1">
      <alignment horizontal="center" vertical="center"/>
    </xf>
    <xf numFmtId="0" fontId="0" fillId="8" borderId="26" xfId="0" applyFill="1" applyBorder="1" applyAlignment="1">
      <alignment vertical="center"/>
    </xf>
    <xf numFmtId="0" fontId="0" fillId="8" borderId="64" xfId="0" applyFill="1" applyBorder="1" applyAlignment="1">
      <alignment vertical="center"/>
    </xf>
    <xf numFmtId="168" fontId="17" fillId="8" borderId="0" xfId="0" applyNumberFormat="1" applyFont="1" applyFill="1" applyAlignment="1">
      <alignment horizontal="center" vertical="center"/>
    </xf>
    <xf numFmtId="0" fontId="0" fillId="8" borderId="65" xfId="0" applyFill="1" applyBorder="1" applyAlignment="1">
      <alignment vertical="center"/>
    </xf>
    <xf numFmtId="0" fontId="32" fillId="8" borderId="64" xfId="0" applyFont="1" applyFill="1" applyBorder="1" applyAlignment="1">
      <alignment vertical="center"/>
    </xf>
    <xf numFmtId="168" fontId="33" fillId="5" borderId="7" xfId="0" applyNumberFormat="1" applyFont="1" applyFill="1" applyBorder="1" applyAlignment="1" applyProtection="1">
      <alignment horizontal="center" vertical="center"/>
      <protection locked="0"/>
    </xf>
    <xf numFmtId="168" fontId="22" fillId="8" borderId="0" xfId="0" applyNumberFormat="1" applyFont="1" applyFill="1" applyAlignment="1">
      <alignment vertical="center" wrapText="1"/>
    </xf>
    <xf numFmtId="0" fontId="0" fillId="8" borderId="0" xfId="0" applyFill="1" applyAlignment="1">
      <alignment horizontal="left" vertical="center"/>
    </xf>
    <xf numFmtId="168" fontId="23" fillId="8" borderId="0" xfId="0" applyNumberFormat="1" applyFont="1" applyFill="1" applyAlignment="1">
      <alignment horizontal="center" vertical="center"/>
    </xf>
    <xf numFmtId="0" fontId="0" fillId="8" borderId="27" xfId="0" applyFill="1" applyBorder="1" applyAlignment="1">
      <alignment vertical="center"/>
    </xf>
    <xf numFmtId="0" fontId="0" fillId="8" borderId="25" xfId="0" applyFill="1" applyBorder="1" applyAlignment="1">
      <alignment horizontal="left" vertical="center"/>
    </xf>
    <xf numFmtId="165" fontId="35" fillId="8" borderId="25" xfId="3" applyFont="1" applyFill="1" applyBorder="1" applyAlignment="1" applyProtection="1">
      <alignment horizontal="center" vertical="center"/>
    </xf>
    <xf numFmtId="168" fontId="22" fillId="8" borderId="26" xfId="0" applyNumberFormat="1" applyFont="1" applyFill="1" applyBorder="1" applyAlignment="1">
      <alignment vertical="center" wrapText="1"/>
    </xf>
    <xf numFmtId="0" fontId="33" fillId="5" borderId="0" xfId="0" applyFont="1" applyFill="1" applyAlignment="1">
      <alignment horizontal="center" vertical="center" wrapText="1"/>
    </xf>
    <xf numFmtId="0" fontId="33" fillId="5" borderId="0" xfId="0" applyFont="1" applyFill="1" applyAlignment="1">
      <alignment horizontal="justify" vertical="center" wrapText="1"/>
    </xf>
    <xf numFmtId="168" fontId="33" fillId="5" borderId="7" xfId="0" applyNumberFormat="1" applyFont="1" applyFill="1" applyBorder="1" applyAlignment="1">
      <alignment horizontal="center" vertical="center"/>
    </xf>
    <xf numFmtId="168" fontId="6" fillId="8" borderId="0" xfId="0" applyNumberFormat="1" applyFont="1" applyFill="1" applyAlignment="1">
      <alignment horizontal="center" vertical="center" wrapText="1"/>
    </xf>
    <xf numFmtId="0" fontId="15" fillId="8" borderId="95" xfId="0" applyFont="1" applyFill="1" applyBorder="1" applyAlignment="1">
      <alignment horizontal="center" vertical="center" wrapText="1"/>
    </xf>
    <xf numFmtId="0" fontId="0" fillId="2" borderId="27" xfId="0" applyFill="1" applyBorder="1" applyAlignment="1">
      <alignment vertical="center"/>
    </xf>
    <xf numFmtId="0" fontId="0" fillId="2" borderId="25" xfId="0" applyFill="1" applyBorder="1" applyAlignment="1">
      <alignment vertical="center"/>
    </xf>
    <xf numFmtId="0" fontId="17" fillId="2" borderId="25" xfId="0" applyFont="1" applyFill="1" applyBorder="1" applyAlignment="1">
      <alignment vertical="center"/>
    </xf>
    <xf numFmtId="0" fontId="0" fillId="2" borderId="26" xfId="0" applyFill="1" applyBorder="1" applyAlignment="1">
      <alignment vertical="center"/>
    </xf>
    <xf numFmtId="0" fontId="0" fillId="0" borderId="25" xfId="0" applyBorder="1" applyAlignment="1">
      <alignment vertical="center"/>
    </xf>
    <xf numFmtId="0" fontId="36" fillId="0" borderId="0" xfId="0" applyFont="1" applyAlignment="1">
      <alignment vertical="center"/>
    </xf>
    <xf numFmtId="0" fontId="26" fillId="0" borderId="0" xfId="0" applyFont="1" applyAlignment="1">
      <alignment vertical="center"/>
    </xf>
    <xf numFmtId="0" fontId="26" fillId="0" borderId="9" xfId="0" applyFont="1" applyBorder="1" applyAlignment="1">
      <alignment vertical="center"/>
    </xf>
    <xf numFmtId="0" fontId="26" fillId="0" borderId="0" xfId="0" applyFont="1" applyAlignment="1">
      <alignment horizontal="center" vertical="center" wrapText="1"/>
    </xf>
    <xf numFmtId="0" fontId="12" fillId="8" borderId="80" xfId="0" applyFont="1" applyFill="1" applyBorder="1" applyAlignment="1">
      <alignment horizontal="center" vertical="center" wrapText="1"/>
    </xf>
    <xf numFmtId="0" fontId="12" fillId="8" borderId="81" xfId="0" applyFont="1" applyFill="1" applyBorder="1" applyAlignment="1">
      <alignment horizontal="center" vertical="center" wrapText="1"/>
    </xf>
    <xf numFmtId="0" fontId="12" fillId="8" borderId="74" xfId="0" applyFont="1" applyFill="1" applyBorder="1" applyAlignment="1" applyProtection="1">
      <alignment horizontal="center" vertical="center" wrapText="1"/>
      <protection locked="0"/>
    </xf>
    <xf numFmtId="0" fontId="12" fillId="8" borderId="75" xfId="0" applyFont="1" applyFill="1" applyBorder="1" applyAlignment="1">
      <alignment horizontal="center" vertical="center" wrapText="1"/>
    </xf>
    <xf numFmtId="0" fontId="12" fillId="8" borderId="74" xfId="0" applyFont="1" applyFill="1" applyBorder="1" applyAlignment="1">
      <alignment horizontal="center" vertical="center" wrapText="1"/>
    </xf>
    <xf numFmtId="0" fontId="25" fillId="5" borderId="49" xfId="0" applyFont="1" applyFill="1" applyBorder="1" applyAlignment="1">
      <alignment horizontal="left" vertical="center" wrapText="1"/>
    </xf>
    <xf numFmtId="168" fontId="12" fillId="8" borderId="82" xfId="0" applyNumberFormat="1" applyFont="1" applyFill="1" applyBorder="1" applyAlignment="1">
      <alignment horizontal="left" vertical="center" wrapText="1"/>
    </xf>
    <xf numFmtId="168" fontId="12" fillId="8" borderId="83" xfId="0" applyNumberFormat="1" applyFont="1" applyFill="1" applyBorder="1" applyAlignment="1">
      <alignment horizontal="left" vertical="center" wrapText="1"/>
    </xf>
    <xf numFmtId="168" fontId="12" fillId="8" borderId="84" xfId="0" applyNumberFormat="1" applyFont="1" applyFill="1" applyBorder="1" applyAlignment="1">
      <alignment horizontal="left" vertical="center" wrapText="1"/>
    </xf>
    <xf numFmtId="168" fontId="24" fillId="5" borderId="50" xfId="0" applyNumberFormat="1" applyFont="1" applyFill="1" applyBorder="1" applyAlignment="1">
      <alignment vertical="center" wrapText="1"/>
    </xf>
    <xf numFmtId="168" fontId="24" fillId="5" borderId="53" xfId="0" applyNumberFormat="1" applyFont="1" applyFill="1" applyBorder="1" applyAlignment="1" applyProtection="1">
      <alignment horizontal="center" vertical="center" wrapText="1"/>
      <protection locked="0"/>
    </xf>
    <xf numFmtId="168" fontId="25" fillId="5" borderId="51" xfId="0" applyNumberFormat="1" applyFont="1" applyFill="1" applyBorder="1" applyAlignment="1">
      <alignment horizontal="center" vertical="center" wrapText="1"/>
    </xf>
    <xf numFmtId="168" fontId="24" fillId="5" borderId="49" xfId="0" applyNumberFormat="1" applyFont="1" applyFill="1" applyBorder="1" applyAlignment="1" applyProtection="1">
      <alignment horizontal="center" vertical="center" wrapText="1"/>
      <protection locked="0"/>
    </xf>
    <xf numFmtId="168" fontId="24" fillId="5" borderId="51" xfId="0" applyNumberFormat="1" applyFont="1" applyFill="1" applyBorder="1" applyAlignment="1">
      <alignment horizontal="center" vertical="center" wrapText="1"/>
    </xf>
    <xf numFmtId="168" fontId="24" fillId="1" borderId="54" xfId="0" applyNumberFormat="1" applyFont="1" applyFill="1" applyBorder="1" applyAlignment="1">
      <alignment horizontal="center" vertical="center" wrapText="1"/>
    </xf>
    <xf numFmtId="168" fontId="24" fillId="1" borderId="55" xfId="0" applyNumberFormat="1" applyFont="1" applyFill="1" applyBorder="1" applyAlignment="1">
      <alignment horizontal="center" vertical="center" wrapText="1"/>
    </xf>
    <xf numFmtId="168" fontId="24" fillId="1" borderId="56" xfId="0" applyNumberFormat="1" applyFont="1" applyFill="1" applyBorder="1" applyAlignment="1">
      <alignment horizontal="center" vertical="center" wrapText="1"/>
    </xf>
    <xf numFmtId="168" fontId="11" fillId="0" borderId="0" xfId="0" applyNumberFormat="1" applyFont="1" applyAlignment="1">
      <alignment vertical="center"/>
    </xf>
    <xf numFmtId="0" fontId="25" fillId="5" borderId="44" xfId="0" applyFont="1" applyFill="1" applyBorder="1" applyAlignment="1">
      <alignment horizontal="left" vertical="center" wrapText="1"/>
    </xf>
    <xf numFmtId="168" fontId="12" fillId="8" borderId="85" xfId="0" applyNumberFormat="1" applyFont="1" applyFill="1" applyBorder="1" applyAlignment="1">
      <alignment horizontal="left" vertical="center" wrapText="1"/>
    </xf>
    <xf numFmtId="168" fontId="12" fillId="8" borderId="76" xfId="0" applyNumberFormat="1" applyFont="1" applyFill="1" applyBorder="1" applyAlignment="1">
      <alignment horizontal="left" vertical="center" wrapText="1"/>
    </xf>
    <xf numFmtId="168" fontId="12" fillId="8" borderId="77" xfId="0" applyNumberFormat="1" applyFont="1" applyFill="1" applyBorder="1" applyAlignment="1">
      <alignment horizontal="left" vertical="center" wrapText="1"/>
    </xf>
    <xf numFmtId="168" fontId="24" fillId="5" borderId="42" xfId="0" applyNumberFormat="1" applyFont="1" applyFill="1" applyBorder="1" applyAlignment="1" applyProtection="1">
      <alignment horizontal="center" vertical="center" wrapText="1"/>
      <protection locked="0"/>
    </xf>
    <xf numFmtId="168" fontId="25" fillId="5" borderId="29" xfId="0" applyNumberFormat="1" applyFont="1" applyFill="1" applyBorder="1" applyAlignment="1">
      <alignment horizontal="center" vertical="center" wrapText="1"/>
    </xf>
    <xf numFmtId="168" fontId="24" fillId="5" borderId="44" xfId="0" applyNumberFormat="1" applyFont="1" applyFill="1" applyBorder="1" applyAlignment="1" applyProtection="1">
      <alignment horizontal="center" vertical="center" wrapText="1"/>
      <protection locked="0"/>
    </xf>
    <xf numFmtId="168" fontId="24" fillId="5" borderId="29" xfId="0" applyNumberFormat="1" applyFont="1" applyFill="1" applyBorder="1" applyAlignment="1">
      <alignment horizontal="center" vertical="center" wrapText="1"/>
    </xf>
    <xf numFmtId="168" fontId="24" fillId="1" borderId="57" xfId="0" applyNumberFormat="1" applyFont="1" applyFill="1" applyBorder="1" applyAlignment="1">
      <alignment horizontal="center" vertical="center" wrapText="1"/>
    </xf>
    <xf numFmtId="168" fontId="24" fillId="1" borderId="58" xfId="0" applyNumberFormat="1" applyFont="1" applyFill="1" applyBorder="1" applyAlignment="1">
      <alignment horizontal="center" vertical="center" wrapText="1"/>
    </xf>
    <xf numFmtId="168" fontId="24" fillId="1" borderId="59" xfId="0" applyNumberFormat="1" applyFont="1" applyFill="1" applyBorder="1" applyAlignment="1">
      <alignment horizontal="center" vertical="center" wrapText="1"/>
    </xf>
    <xf numFmtId="168" fontId="12" fillId="8" borderId="85" xfId="0" applyNumberFormat="1" applyFont="1" applyFill="1" applyBorder="1" applyAlignment="1">
      <alignment vertical="center" wrapText="1"/>
    </xf>
    <xf numFmtId="168" fontId="12" fillId="8" borderId="76" xfId="0" applyNumberFormat="1" applyFont="1" applyFill="1" applyBorder="1" applyAlignment="1">
      <alignment vertical="center" wrapText="1"/>
    </xf>
    <xf numFmtId="168" fontId="12" fillId="8" borderId="77" xfId="0" applyNumberFormat="1" applyFont="1" applyFill="1" applyBorder="1" applyAlignment="1">
      <alignment vertical="center" wrapText="1"/>
    </xf>
    <xf numFmtId="168" fontId="24" fillId="5" borderId="42" xfId="0" applyNumberFormat="1" applyFont="1" applyFill="1" applyBorder="1" applyAlignment="1" applyProtection="1">
      <alignment vertical="center" wrapText="1"/>
      <protection locked="0"/>
    </xf>
    <xf numFmtId="168" fontId="25" fillId="5" borderId="29" xfId="0" applyNumberFormat="1" applyFont="1" applyFill="1" applyBorder="1" applyAlignment="1">
      <alignment vertical="center" wrapText="1"/>
    </xf>
    <xf numFmtId="168" fontId="24" fillId="5" borderId="44" xfId="5" applyNumberFormat="1" applyFont="1" applyFill="1" applyBorder="1" applyAlignment="1" applyProtection="1">
      <alignment horizontal="center" vertical="center" wrapText="1"/>
      <protection locked="0"/>
    </xf>
    <xf numFmtId="168" fontId="24" fillId="5" borderId="29" xfId="5" applyNumberFormat="1" applyFont="1" applyFill="1" applyBorder="1" applyAlignment="1" applyProtection="1">
      <alignment horizontal="center" vertical="center" wrapText="1"/>
    </xf>
    <xf numFmtId="9" fontId="11" fillId="0" borderId="0" xfId="8" applyFont="1" applyFill="1" applyAlignment="1" applyProtection="1">
      <alignment vertical="center"/>
    </xf>
    <xf numFmtId="168" fontId="24" fillId="5" borderId="48" xfId="5" applyNumberFormat="1" applyFont="1" applyFill="1" applyBorder="1" applyAlignment="1" applyProtection="1">
      <alignment horizontal="center" vertical="center" wrapText="1"/>
    </xf>
    <xf numFmtId="168" fontId="12" fillId="8" borderId="85" xfId="0" applyNumberFormat="1" applyFont="1" applyFill="1" applyBorder="1" applyAlignment="1">
      <alignment horizontal="center" vertical="center" wrapText="1"/>
    </xf>
    <xf numFmtId="168" fontId="12" fillId="8" borderId="76" xfId="0" applyNumberFormat="1" applyFont="1" applyFill="1" applyBorder="1" applyAlignment="1">
      <alignment horizontal="center" vertical="center" wrapText="1"/>
    </xf>
    <xf numFmtId="168" fontId="12" fillId="8" borderId="77" xfId="0" applyNumberFormat="1" applyFont="1" applyFill="1" applyBorder="1" applyAlignment="1">
      <alignment horizontal="center" vertical="center" wrapText="1"/>
    </xf>
    <xf numFmtId="168" fontId="12" fillId="8" borderId="85" xfId="5" applyNumberFormat="1" applyFont="1" applyFill="1" applyBorder="1" applyAlignment="1" applyProtection="1">
      <alignment horizontal="left" vertical="center" wrapText="1"/>
    </xf>
    <xf numFmtId="168" fontId="12" fillId="8" borderId="76" xfId="5" applyNumberFormat="1" applyFont="1" applyFill="1" applyBorder="1" applyAlignment="1" applyProtection="1">
      <alignment horizontal="left" vertical="center" wrapText="1"/>
    </xf>
    <xf numFmtId="168" fontId="12" fillId="8" borderId="77" xfId="5" applyNumberFormat="1" applyFont="1" applyFill="1" applyBorder="1" applyAlignment="1" applyProtection="1">
      <alignment horizontal="left" vertical="center" wrapText="1"/>
    </xf>
    <xf numFmtId="168" fontId="24" fillId="1" borderId="46" xfId="0" applyNumberFormat="1" applyFont="1" applyFill="1" applyBorder="1" applyAlignment="1">
      <alignment horizontal="center" vertical="center" wrapText="1"/>
    </xf>
    <xf numFmtId="168" fontId="24" fillId="1" borderId="42" xfId="0" applyNumberFormat="1" applyFont="1" applyFill="1" applyBorder="1" applyAlignment="1">
      <alignment horizontal="center" vertical="center" wrapText="1"/>
    </xf>
    <xf numFmtId="168" fontId="24" fillId="1" borderId="29" xfId="0" applyNumberFormat="1" applyFont="1" applyFill="1" applyBorder="1" applyAlignment="1">
      <alignment horizontal="center" vertical="center" wrapText="1"/>
    </xf>
    <xf numFmtId="168" fontId="24" fillId="1" borderId="46" xfId="0" applyNumberFormat="1" applyFont="1" applyFill="1" applyBorder="1" applyAlignment="1">
      <alignment vertical="center" wrapText="1"/>
    </xf>
    <xf numFmtId="168" fontId="24" fillId="1" borderId="42" xfId="0" applyNumberFormat="1" applyFont="1" applyFill="1" applyBorder="1" applyAlignment="1" applyProtection="1">
      <alignment vertical="center" wrapText="1"/>
      <protection locked="0"/>
    </xf>
    <xf numFmtId="168" fontId="25" fillId="1" borderId="29" xfId="0" applyNumberFormat="1" applyFont="1" applyFill="1" applyBorder="1" applyAlignment="1">
      <alignment vertical="center" wrapText="1"/>
    </xf>
    <xf numFmtId="0" fontId="25" fillId="5" borderId="45" xfId="0" applyFont="1" applyFill="1" applyBorder="1" applyAlignment="1">
      <alignment horizontal="left" vertical="center" wrapText="1"/>
    </xf>
    <xf numFmtId="168" fontId="12" fillId="8" borderId="86" xfId="5" applyNumberFormat="1" applyFont="1" applyFill="1" applyBorder="1" applyAlignment="1" applyProtection="1">
      <alignment horizontal="left" vertical="center" wrapText="1"/>
    </xf>
    <xf numFmtId="168" fontId="12" fillId="8" borderId="87" xfId="5" applyNumberFormat="1" applyFont="1" applyFill="1" applyBorder="1" applyAlignment="1" applyProtection="1">
      <alignment horizontal="left" vertical="center" wrapText="1"/>
    </xf>
    <xf numFmtId="168" fontId="12" fillId="8" borderId="88" xfId="5" applyNumberFormat="1" applyFont="1" applyFill="1" applyBorder="1" applyAlignment="1" applyProtection="1">
      <alignment horizontal="left" vertical="center" wrapText="1"/>
    </xf>
    <xf numFmtId="168" fontId="24" fillId="1" borderId="47" xfId="0" applyNumberFormat="1" applyFont="1" applyFill="1" applyBorder="1" applyAlignment="1">
      <alignment horizontal="center" vertical="center" wrapText="1"/>
    </xf>
    <xf numFmtId="168" fontId="24" fillId="1" borderId="43" xfId="0" applyNumberFormat="1" applyFont="1" applyFill="1" applyBorder="1" applyAlignment="1">
      <alignment horizontal="center" vertical="center" wrapText="1"/>
    </xf>
    <xf numFmtId="168" fontId="24" fillId="1" borderId="41" xfId="0" applyNumberFormat="1" applyFont="1" applyFill="1" applyBorder="1" applyAlignment="1">
      <alignment horizontal="center" vertical="center" wrapText="1"/>
    </xf>
    <xf numFmtId="168" fontId="24" fillId="5" borderId="45" xfId="5" applyNumberFormat="1" applyFont="1" applyFill="1" applyBorder="1" applyAlignment="1" applyProtection="1">
      <alignment horizontal="center" vertical="center" wrapText="1"/>
      <protection locked="0"/>
    </xf>
    <xf numFmtId="168" fontId="24" fillId="5" borderId="41" xfId="5" applyNumberFormat="1" applyFont="1" applyFill="1" applyBorder="1" applyAlignment="1" applyProtection="1">
      <alignment horizontal="center" vertical="center" wrapText="1"/>
    </xf>
    <xf numFmtId="0" fontId="12" fillId="8" borderId="15" xfId="0" applyFont="1" applyFill="1" applyBorder="1" applyAlignment="1">
      <alignment horizontal="center" vertical="center"/>
    </xf>
    <xf numFmtId="168" fontId="12" fillId="8" borderId="81" xfId="0" applyNumberFormat="1" applyFont="1" applyFill="1" applyBorder="1" applyAlignment="1">
      <alignment horizontal="center" vertical="center" wrapText="1"/>
    </xf>
    <xf numFmtId="168" fontId="12" fillId="8" borderId="74" xfId="0" applyNumberFormat="1" applyFont="1" applyFill="1" applyBorder="1" applyAlignment="1">
      <alignment horizontal="center" vertical="center" wrapText="1"/>
    </xf>
    <xf numFmtId="168" fontId="12" fillId="8" borderId="75" xfId="0" applyNumberFormat="1" applyFont="1" applyFill="1" applyBorder="1" applyAlignment="1">
      <alignment horizontal="center" vertical="center" wrapText="1"/>
    </xf>
    <xf numFmtId="168" fontId="12" fillId="8" borderId="80" xfId="0" applyNumberFormat="1" applyFont="1" applyFill="1" applyBorder="1" applyAlignment="1">
      <alignment horizontal="center" vertical="center" wrapText="1"/>
    </xf>
    <xf numFmtId="168" fontId="12" fillId="8" borderId="15" xfId="0" applyNumberFormat="1" applyFont="1" applyFill="1" applyBorder="1" applyAlignment="1">
      <alignment horizontal="center" vertical="center" wrapText="1"/>
    </xf>
    <xf numFmtId="0" fontId="26" fillId="0" borderId="3" xfId="0" applyFont="1" applyBorder="1" applyAlignment="1">
      <alignment horizontal="center" vertical="center" wrapText="1"/>
    </xf>
    <xf numFmtId="9" fontId="26" fillId="0" borderId="0" xfId="8" applyFont="1" applyFill="1" applyAlignment="1" applyProtection="1">
      <alignment horizontal="center" vertical="center" wrapText="1"/>
    </xf>
    <xf numFmtId="0" fontId="12" fillId="7" borderId="4" xfId="0" applyFont="1" applyFill="1" applyBorder="1" applyAlignment="1">
      <alignment horizontal="center" vertical="center" wrapText="1"/>
    </xf>
    <xf numFmtId="0" fontId="12" fillId="7" borderId="4" xfId="0" applyFont="1" applyFill="1" applyBorder="1" applyAlignment="1">
      <alignment vertical="center"/>
    </xf>
    <xf numFmtId="168" fontId="12" fillId="7" borderId="4" xfId="0" applyNumberFormat="1" applyFont="1" applyFill="1" applyBorder="1" applyAlignment="1">
      <alignment vertical="center"/>
    </xf>
    <xf numFmtId="168" fontId="13" fillId="5" borderId="4" xfId="0" applyNumberFormat="1" applyFont="1" applyFill="1" applyBorder="1" applyAlignment="1">
      <alignment vertical="center"/>
    </xf>
    <xf numFmtId="9" fontId="13" fillId="5" borderId="4" xfId="8" applyFont="1" applyFill="1" applyBorder="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12" fillId="7" borderId="8" xfId="0" applyFont="1" applyFill="1" applyBorder="1" applyAlignment="1">
      <alignment vertical="center"/>
    </xf>
    <xf numFmtId="168" fontId="12" fillId="7" borderId="7" xfId="0" applyNumberFormat="1" applyFont="1" applyFill="1" applyBorder="1" applyAlignment="1">
      <alignment vertical="center"/>
    </xf>
    <xf numFmtId="168" fontId="24" fillId="1" borderId="118" xfId="0" applyNumberFormat="1" applyFont="1" applyFill="1" applyBorder="1" applyAlignment="1">
      <alignment horizontal="center" vertical="center" wrapText="1"/>
    </xf>
    <xf numFmtId="168" fontId="24" fillId="1" borderId="119" xfId="0" applyNumberFormat="1" applyFont="1" applyFill="1" applyBorder="1" applyAlignment="1">
      <alignment horizontal="center" vertical="center" wrapText="1"/>
    </xf>
    <xf numFmtId="168" fontId="24" fillId="1" borderId="117" xfId="0" applyNumberFormat="1" applyFont="1" applyFill="1" applyBorder="1" applyAlignment="1">
      <alignment horizontal="center" vertical="center" wrapText="1"/>
    </xf>
    <xf numFmtId="0" fontId="12" fillId="7" borderId="0" xfId="0" applyFont="1" applyFill="1" applyAlignment="1">
      <alignment horizontal="center" vertical="center"/>
    </xf>
    <xf numFmtId="0" fontId="8" fillId="8" borderId="13" xfId="0" applyFont="1" applyFill="1" applyBorder="1" applyAlignment="1">
      <alignment horizontal="justify" vertical="center" wrapText="1"/>
    </xf>
    <xf numFmtId="0" fontId="8" fillId="8" borderId="5" xfId="0" applyFont="1" applyFill="1" applyBorder="1" applyAlignment="1">
      <alignment horizontal="justify" vertical="center" wrapText="1"/>
    </xf>
    <xf numFmtId="0" fontId="8" fillId="8" borderId="10" xfId="0" applyFont="1" applyFill="1" applyBorder="1" applyAlignment="1">
      <alignment horizontal="justify" vertical="center" wrapText="1"/>
    </xf>
    <xf numFmtId="0" fontId="8" fillId="3" borderId="0" xfId="0" applyFont="1" applyFill="1" applyAlignment="1">
      <alignment horizontal="justify" vertical="center" wrapText="1"/>
    </xf>
    <xf numFmtId="0" fontId="8" fillId="8" borderId="2" xfId="0" applyFont="1" applyFill="1" applyBorder="1" applyAlignment="1">
      <alignment horizontal="justify" vertical="center" wrapText="1"/>
    </xf>
    <xf numFmtId="0" fontId="8" fillId="0" borderId="0" xfId="0" applyFont="1" applyAlignment="1">
      <alignment horizontal="left" vertical="center"/>
    </xf>
    <xf numFmtId="0" fontId="8" fillId="8" borderId="0" xfId="0" applyFont="1" applyFill="1" applyAlignment="1">
      <alignment horizontal="justify" vertical="center" wrapText="1"/>
    </xf>
    <xf numFmtId="0" fontId="8" fillId="8" borderId="1" xfId="0" applyFont="1" applyFill="1" applyBorder="1" applyAlignment="1">
      <alignment horizontal="justify" vertical="center" wrapText="1"/>
    </xf>
    <xf numFmtId="0" fontId="8" fillId="8" borderId="2" xfId="0" applyFont="1" applyFill="1" applyBorder="1" applyAlignment="1">
      <alignment vertical="center"/>
    </xf>
    <xf numFmtId="0" fontId="8" fillId="8" borderId="0" xfId="0" applyFont="1" applyFill="1" applyAlignment="1">
      <alignment vertical="center"/>
    </xf>
    <xf numFmtId="0" fontId="8" fillId="8" borderId="1" xfId="0" applyFont="1" applyFill="1" applyBorder="1" applyAlignment="1">
      <alignment vertical="center"/>
    </xf>
    <xf numFmtId="0" fontId="22" fillId="5" borderId="4" xfId="0" applyFont="1" applyFill="1" applyBorder="1" applyAlignment="1" applyProtection="1">
      <alignment horizontal="center" vertical="center" wrapText="1"/>
      <protection locked="0"/>
    </xf>
    <xf numFmtId="166" fontId="22" fillId="4" borderId="4" xfId="5" applyFont="1" applyFill="1" applyBorder="1" applyAlignment="1" applyProtection="1">
      <alignment horizontal="justify" vertical="center" wrapText="1"/>
    </xf>
    <xf numFmtId="166" fontId="8" fillId="5" borderId="4" xfId="5" applyFont="1" applyFill="1" applyBorder="1" applyAlignment="1" applyProtection="1">
      <alignment horizontal="justify" vertical="center" wrapText="1"/>
      <protection locked="0"/>
    </xf>
    <xf numFmtId="0" fontId="22" fillId="4" borderId="4" xfId="0" applyFont="1" applyFill="1" applyBorder="1" applyAlignment="1">
      <alignment horizontal="center" vertical="center" wrapText="1"/>
    </xf>
    <xf numFmtId="0" fontId="8" fillId="5" borderId="4" xfId="2" applyNumberFormat="1" applyFont="1" applyFill="1" applyBorder="1" applyAlignment="1" applyProtection="1">
      <alignment horizontal="center" vertical="center" wrapText="1"/>
      <protection locked="0"/>
    </xf>
    <xf numFmtId="167" fontId="8" fillId="5" borderId="4" xfId="2" applyFont="1" applyFill="1" applyBorder="1" applyAlignment="1" applyProtection="1">
      <alignment horizontal="justify" vertical="center" wrapText="1"/>
      <protection locked="0"/>
    </xf>
    <xf numFmtId="168" fontId="10" fillId="0" borderId="4" xfId="5" applyNumberFormat="1" applyFont="1" applyFill="1" applyBorder="1" applyAlignment="1" applyProtection="1">
      <alignment horizontal="justify" vertical="center" wrapText="1"/>
    </xf>
    <xf numFmtId="0" fontId="37" fillId="2" borderId="0" xfId="0" applyFont="1" applyFill="1" applyAlignment="1">
      <alignment horizontal="left" vertical="center" wrapText="1"/>
    </xf>
    <xf numFmtId="0" fontId="8" fillId="2" borderId="0" xfId="0" applyFont="1" applyFill="1" applyAlignment="1">
      <alignment horizontal="justify" vertical="center" wrapText="1"/>
    </xf>
    <xf numFmtId="0" fontId="21" fillId="2" borderId="0" xfId="0" applyFont="1" applyFill="1" applyAlignment="1">
      <alignment vertical="center" wrapText="1"/>
    </xf>
    <xf numFmtId="0" fontId="10" fillId="8" borderId="2" xfId="0" applyFont="1" applyFill="1" applyBorder="1" applyAlignment="1">
      <alignment vertical="center" wrapText="1"/>
    </xf>
    <xf numFmtId="0" fontId="21" fillId="8" borderId="1" xfId="0" applyFont="1" applyFill="1" applyBorder="1" applyAlignment="1">
      <alignment vertical="center" wrapText="1"/>
    </xf>
    <xf numFmtId="0" fontId="37" fillId="8" borderId="11" xfId="0" applyFont="1" applyFill="1" applyBorder="1" applyAlignment="1">
      <alignment horizontal="left" vertical="center" wrapText="1"/>
    </xf>
    <xf numFmtId="0" fontId="21" fillId="8" borderId="12" xfId="0" applyFont="1" applyFill="1" applyBorder="1" applyAlignment="1">
      <alignment vertical="center" wrapText="1"/>
    </xf>
    <xf numFmtId="0" fontId="8" fillId="8" borderId="12" xfId="0" applyFont="1" applyFill="1" applyBorder="1" applyAlignment="1">
      <alignment horizontal="justify" vertical="center" wrapText="1"/>
    </xf>
    <xf numFmtId="0" fontId="8" fillId="8" borderId="14" xfId="0" applyFont="1" applyFill="1" applyBorder="1" applyAlignment="1">
      <alignment horizontal="justify" vertical="center" wrapText="1"/>
    </xf>
    <xf numFmtId="0" fontId="30" fillId="0" borderId="0" xfId="0" applyFont="1" applyAlignment="1">
      <alignment vertical="center"/>
    </xf>
    <xf numFmtId="0" fontId="15" fillId="8" borderId="5" xfId="0" applyFont="1" applyFill="1" applyBorder="1" applyAlignment="1">
      <alignment horizontal="center" vertical="center" wrapText="1"/>
    </xf>
    <xf numFmtId="0" fontId="33" fillId="0" borderId="0" xfId="0" applyFont="1" applyAlignment="1">
      <alignment horizontal="left" vertical="center"/>
    </xf>
    <xf numFmtId="0" fontId="7" fillId="5" borderId="4" xfId="0" applyFont="1" applyFill="1" applyBorder="1" applyAlignment="1">
      <alignment horizontal="left" vertical="center" wrapText="1" indent="1"/>
    </xf>
    <xf numFmtId="0" fontId="20" fillId="8" borderId="0" xfId="0" applyFont="1" applyFill="1" applyAlignment="1">
      <alignment vertical="center"/>
    </xf>
    <xf numFmtId="3" fontId="13" fillId="6" borderId="4" xfId="0" applyNumberFormat="1" applyFont="1" applyFill="1" applyBorder="1" applyAlignment="1">
      <alignment vertical="center"/>
    </xf>
    <xf numFmtId="165" fontId="41" fillId="6" borderId="18" xfId="3" applyFont="1" applyFill="1" applyBorder="1" applyAlignment="1" applyProtection="1">
      <alignment vertical="center"/>
    </xf>
    <xf numFmtId="9" fontId="41" fillId="6" borderId="18" xfId="8" applyFont="1" applyFill="1" applyBorder="1" applyAlignment="1" applyProtection="1">
      <alignment vertical="center"/>
    </xf>
    <xf numFmtId="165" fontId="13" fillId="10" borderId="4" xfId="3" applyFont="1" applyFill="1" applyBorder="1" applyAlignment="1" applyProtection="1">
      <alignment vertical="center"/>
    </xf>
    <xf numFmtId="165" fontId="41" fillId="6" borderId="4" xfId="3" applyFont="1" applyFill="1" applyBorder="1" applyAlignment="1" applyProtection="1">
      <alignment vertical="center"/>
    </xf>
    <xf numFmtId="9" fontId="41" fillId="6" borderId="4" xfId="8" applyFont="1" applyFill="1" applyBorder="1" applyAlignment="1" applyProtection="1">
      <alignment vertical="center"/>
    </xf>
    <xf numFmtId="0" fontId="11" fillId="0" borderId="0" xfId="0" applyFont="1"/>
    <xf numFmtId="0" fontId="14" fillId="8" borderId="0" xfId="0" applyFont="1" applyFill="1" applyAlignment="1">
      <alignment horizontal="center" vertical="center"/>
    </xf>
    <xf numFmtId="0" fontId="30" fillId="2" borderId="0" xfId="0" applyFont="1" applyFill="1" applyAlignment="1">
      <alignment vertical="center"/>
    </xf>
    <xf numFmtId="0" fontId="38" fillId="8" borderId="13" xfId="0" applyFont="1" applyFill="1" applyBorder="1" applyAlignment="1">
      <alignment vertical="center" wrapText="1"/>
    </xf>
    <xf numFmtId="0" fontId="30" fillId="8" borderId="71" xfId="0" applyFont="1" applyFill="1" applyBorder="1" applyAlignment="1">
      <alignment vertical="center"/>
    </xf>
    <xf numFmtId="0" fontId="30" fillId="8" borderId="66" xfId="0" applyFont="1" applyFill="1" applyBorder="1" applyAlignment="1">
      <alignment vertical="center"/>
    </xf>
    <xf numFmtId="0" fontId="30" fillId="8" borderId="72" xfId="0" applyFont="1" applyFill="1" applyBorder="1" applyAlignment="1">
      <alignment vertical="center"/>
    </xf>
    <xf numFmtId="0" fontId="30" fillId="0" borderId="28" xfId="0" applyFont="1" applyBorder="1" applyAlignment="1">
      <alignment vertical="center"/>
    </xf>
    <xf numFmtId="0" fontId="30" fillId="2" borderId="2" xfId="0" applyFont="1" applyFill="1" applyBorder="1" applyAlignment="1">
      <alignment vertical="center"/>
    </xf>
    <xf numFmtId="0" fontId="42" fillId="2" borderId="0" xfId="0" applyFont="1" applyFill="1" applyAlignment="1">
      <alignment vertical="center"/>
    </xf>
    <xf numFmtId="0" fontId="30" fillId="0" borderId="1" xfId="0" applyFont="1" applyBorder="1" applyAlignment="1">
      <alignment vertical="center"/>
    </xf>
    <xf numFmtId="0" fontId="30" fillId="8" borderId="2" xfId="0" applyFont="1" applyFill="1" applyBorder="1" applyAlignment="1">
      <alignment vertical="center"/>
    </xf>
    <xf numFmtId="0" fontId="42" fillId="8" borderId="60" xfId="0" applyFont="1" applyFill="1" applyBorder="1" applyAlignment="1">
      <alignment vertical="center"/>
    </xf>
    <xf numFmtId="0" fontId="30" fillId="8" borderId="62" xfId="0" applyFont="1" applyFill="1" applyBorder="1" applyAlignment="1">
      <alignment vertical="center"/>
    </xf>
    <xf numFmtId="0" fontId="30" fillId="8" borderId="1" xfId="0" applyFont="1" applyFill="1" applyBorder="1" applyAlignment="1">
      <alignment vertical="center"/>
    </xf>
    <xf numFmtId="0" fontId="30" fillId="8" borderId="26" xfId="0" applyFont="1" applyFill="1" applyBorder="1" applyAlignment="1">
      <alignment vertical="center"/>
    </xf>
    <xf numFmtId="0" fontId="38" fillId="8" borderId="61" xfId="0" applyFont="1" applyFill="1" applyBorder="1" applyAlignment="1">
      <alignment horizontal="center" vertical="center"/>
    </xf>
    <xf numFmtId="0" fontId="38" fillId="8" borderId="65" xfId="0" applyFont="1" applyFill="1" applyBorder="1" applyAlignment="1">
      <alignment horizontal="center" vertical="center"/>
    </xf>
    <xf numFmtId="0" fontId="30" fillId="8" borderId="0" xfId="0" applyFont="1" applyFill="1" applyAlignment="1">
      <alignment vertical="center"/>
    </xf>
    <xf numFmtId="0" fontId="28" fillId="0" borderId="0" xfId="0" applyFont="1" applyAlignment="1">
      <alignment vertical="center" wrapText="1"/>
    </xf>
    <xf numFmtId="0" fontId="30" fillId="8" borderId="73" xfId="0" applyFont="1" applyFill="1" applyBorder="1" applyAlignment="1">
      <alignment vertical="center"/>
    </xf>
    <xf numFmtId="0" fontId="39" fillId="5" borderId="31" xfId="0" applyFont="1" applyFill="1" applyBorder="1" applyAlignment="1">
      <alignment vertical="center"/>
    </xf>
    <xf numFmtId="168" fontId="39" fillId="5" borderId="30" xfId="0" applyNumberFormat="1" applyFont="1" applyFill="1" applyBorder="1" applyAlignment="1">
      <alignment horizontal="center" vertical="center"/>
    </xf>
    <xf numFmtId="0" fontId="39" fillId="5" borderId="31" xfId="0" applyFont="1" applyFill="1" applyBorder="1" applyAlignment="1">
      <alignment vertical="center" wrapText="1"/>
    </xf>
    <xf numFmtId="168" fontId="39" fillId="5" borderId="52" xfId="0" applyNumberFormat="1" applyFont="1" applyFill="1" applyBorder="1" applyAlignment="1">
      <alignment horizontal="center" vertical="center"/>
    </xf>
    <xf numFmtId="168" fontId="30" fillId="5" borderId="32" xfId="0" applyNumberFormat="1" applyFont="1" applyFill="1" applyBorder="1" applyAlignment="1" applyProtection="1">
      <alignment vertical="center"/>
      <protection locked="0"/>
    </xf>
    <xf numFmtId="0" fontId="30" fillId="8" borderId="0" xfId="0" applyFont="1" applyFill="1" applyAlignment="1">
      <alignment vertical="center" wrapText="1"/>
    </xf>
    <xf numFmtId="168" fontId="30" fillId="5" borderId="35" xfId="0" applyNumberFormat="1" applyFont="1" applyFill="1" applyBorder="1" applyAlignment="1" applyProtection="1">
      <alignment vertical="center"/>
      <protection locked="0"/>
    </xf>
    <xf numFmtId="168" fontId="30" fillId="5" borderId="36" xfId="0" applyNumberFormat="1" applyFont="1" applyFill="1" applyBorder="1" applyAlignment="1" applyProtection="1">
      <alignment vertical="center"/>
      <protection locked="0"/>
    </xf>
    <xf numFmtId="0" fontId="39" fillId="5" borderId="33" xfId="0" applyFont="1" applyFill="1" applyBorder="1" applyAlignment="1">
      <alignment vertical="center"/>
    </xf>
    <xf numFmtId="168" fontId="30" fillId="5" borderId="34" xfId="0" applyNumberFormat="1" applyFont="1" applyFill="1" applyBorder="1" applyAlignment="1" applyProtection="1">
      <alignment vertical="center"/>
      <protection locked="0"/>
    </xf>
    <xf numFmtId="168" fontId="30" fillId="5" borderId="37" xfId="0" applyNumberFormat="1" applyFont="1" applyFill="1" applyBorder="1" applyAlignment="1" applyProtection="1">
      <alignment vertical="center"/>
      <protection locked="0"/>
    </xf>
    <xf numFmtId="0" fontId="39" fillId="8" borderId="1" xfId="0" applyFont="1" applyFill="1" applyBorder="1" applyAlignment="1">
      <alignment horizontal="center" vertical="center" wrapText="1"/>
    </xf>
    <xf numFmtId="168" fontId="30" fillId="8" borderId="67" xfId="0" applyNumberFormat="1" applyFont="1" applyFill="1" applyBorder="1" applyAlignment="1">
      <alignment vertical="center"/>
    </xf>
    <xf numFmtId="168" fontId="30" fillId="8" borderId="68" xfId="0" applyNumberFormat="1" applyFont="1" applyFill="1" applyBorder="1" applyAlignment="1">
      <alignment vertical="center"/>
    </xf>
    <xf numFmtId="0" fontId="39" fillId="5" borderId="38" xfId="0" applyFont="1" applyFill="1" applyBorder="1" applyAlignment="1">
      <alignment vertical="center"/>
    </xf>
    <xf numFmtId="168" fontId="30" fillId="5" borderId="89" xfId="0" applyNumberFormat="1" applyFont="1" applyFill="1" applyBorder="1" applyAlignment="1">
      <alignment vertical="center"/>
    </xf>
    <xf numFmtId="168" fontId="39" fillId="0" borderId="0" xfId="0" applyNumberFormat="1" applyFont="1" applyAlignment="1">
      <alignment horizontal="center" vertical="center" wrapText="1"/>
    </xf>
    <xf numFmtId="168" fontId="30" fillId="5" borderId="0" xfId="0" applyNumberFormat="1" applyFont="1" applyFill="1" applyAlignment="1">
      <alignment vertical="center"/>
    </xf>
    <xf numFmtId="168" fontId="30" fillId="5" borderId="73" xfId="0" applyNumberFormat="1" applyFont="1" applyFill="1" applyBorder="1" applyAlignment="1" applyProtection="1">
      <alignment vertical="center"/>
      <protection locked="0"/>
    </xf>
    <xf numFmtId="0" fontId="39" fillId="5" borderId="39" xfId="0" applyFont="1" applyFill="1" applyBorder="1" applyAlignment="1">
      <alignment vertical="center"/>
    </xf>
    <xf numFmtId="168" fontId="30" fillId="5" borderId="90" xfId="0" applyNumberFormat="1" applyFont="1" applyFill="1" applyBorder="1" applyAlignment="1" applyProtection="1">
      <alignment vertical="center"/>
      <protection locked="0"/>
    </xf>
    <xf numFmtId="168" fontId="30" fillId="5" borderId="40" xfId="0" applyNumberFormat="1" applyFont="1" applyFill="1" applyBorder="1" applyAlignment="1" applyProtection="1">
      <alignment vertical="center"/>
      <protection locked="0"/>
    </xf>
    <xf numFmtId="168" fontId="39" fillId="8" borderId="1" xfId="0" applyNumberFormat="1" applyFont="1" applyFill="1" applyBorder="1" applyAlignment="1">
      <alignment vertical="center" wrapText="1"/>
    </xf>
    <xf numFmtId="168" fontId="30" fillId="8" borderId="69" xfId="0" applyNumberFormat="1" applyFont="1" applyFill="1" applyBorder="1" applyAlignment="1">
      <alignment vertical="center"/>
    </xf>
    <xf numFmtId="168" fontId="30" fillId="8" borderId="70" xfId="0" applyNumberFormat="1" applyFont="1" applyFill="1" applyBorder="1" applyAlignment="1">
      <alignment vertical="center"/>
    </xf>
    <xf numFmtId="0" fontId="39" fillId="8" borderId="4" xfId="0" applyFont="1" applyFill="1" applyBorder="1" applyAlignment="1">
      <alignment horizontal="center" vertical="center"/>
    </xf>
    <xf numFmtId="0" fontId="39" fillId="8" borderId="4" xfId="0" applyFont="1" applyFill="1" applyBorder="1" applyAlignment="1">
      <alignment horizontal="center" vertical="center" wrapText="1"/>
    </xf>
    <xf numFmtId="168" fontId="39" fillId="8" borderId="4" xfId="0" applyNumberFormat="1" applyFont="1" applyFill="1" applyBorder="1" applyAlignment="1">
      <alignment horizontal="center" vertical="center" wrapText="1"/>
    </xf>
    <xf numFmtId="168" fontId="39" fillId="8" borderId="0" xfId="0" applyNumberFormat="1" applyFont="1" applyFill="1" applyAlignment="1">
      <alignment vertical="center" wrapText="1"/>
    </xf>
    <xf numFmtId="0" fontId="30" fillId="8" borderId="16" xfId="0" applyFont="1" applyFill="1" applyBorder="1" applyAlignment="1">
      <alignment vertical="center"/>
    </xf>
    <xf numFmtId="0" fontId="30" fillId="8" borderId="11" xfId="0" applyFont="1" applyFill="1" applyBorder="1" applyAlignment="1">
      <alignment vertical="center"/>
    </xf>
    <xf numFmtId="0" fontId="38" fillId="8" borderId="12" xfId="0" applyFont="1" applyFill="1" applyBorder="1" applyAlignment="1">
      <alignment vertical="center" wrapText="1"/>
    </xf>
    <xf numFmtId="168" fontId="39" fillId="8" borderId="14" xfId="0" applyNumberFormat="1" applyFont="1" applyFill="1" applyBorder="1" applyAlignment="1">
      <alignment vertical="center" wrapText="1"/>
    </xf>
    <xf numFmtId="0" fontId="40" fillId="0" borderId="0" xfId="0" applyFont="1" applyAlignment="1">
      <alignment vertical="center"/>
    </xf>
    <xf numFmtId="0" fontId="40" fillId="0" borderId="9" xfId="0" applyFont="1" applyBorder="1" applyAlignment="1">
      <alignment vertical="center"/>
    </xf>
    <xf numFmtId="0" fontId="40" fillId="0" borderId="3" xfId="0" applyFont="1" applyBorder="1" applyAlignment="1">
      <alignment horizontal="center" vertical="center" wrapText="1"/>
    </xf>
    <xf numFmtId="9" fontId="40" fillId="0" borderId="0" xfId="8" applyFont="1" applyFill="1" applyAlignment="1" applyProtection="1">
      <alignment horizontal="center" vertical="center" wrapText="1"/>
    </xf>
    <xf numFmtId="0" fontId="38" fillId="8" borderId="0" xfId="0" applyFont="1" applyFill="1" applyAlignment="1">
      <alignment horizontal="center" vertical="center"/>
    </xf>
    <xf numFmtId="0" fontId="40" fillId="0" borderId="0" xfId="0" applyFont="1" applyAlignment="1">
      <alignment horizontal="center" vertical="center"/>
    </xf>
    <xf numFmtId="0" fontId="38" fillId="0" borderId="0" xfId="0" applyFont="1" applyAlignment="1">
      <alignment horizontal="center" vertical="center"/>
    </xf>
    <xf numFmtId="0" fontId="38" fillId="8" borderId="123" xfId="0" applyFont="1" applyFill="1" applyBorder="1" applyAlignment="1">
      <alignment horizontal="center" vertical="center"/>
    </xf>
    <xf numFmtId="0" fontId="38" fillId="8" borderId="78" xfId="0" applyFont="1" applyFill="1" applyBorder="1" applyAlignment="1">
      <alignment horizontal="center" vertical="center" wrapText="1"/>
    </xf>
    <xf numFmtId="0" fontId="38" fillId="8" borderId="76" xfId="0" applyFont="1" applyFill="1" applyBorder="1" applyAlignment="1">
      <alignment horizontal="center" vertical="center" wrapText="1"/>
    </xf>
    <xf numFmtId="0" fontId="38" fillId="8" borderId="77" xfId="0" applyFont="1" applyFill="1" applyBorder="1" applyAlignment="1">
      <alignment horizontal="center" vertical="center" wrapText="1"/>
    </xf>
    <xf numFmtId="0" fontId="29" fillId="5" borderId="49" xfId="0" applyFont="1" applyFill="1" applyBorder="1" applyAlignment="1">
      <alignment horizontal="left" vertical="center" wrapText="1"/>
    </xf>
    <xf numFmtId="168" fontId="38" fillId="8" borderId="91" xfId="0" applyNumberFormat="1" applyFont="1" applyFill="1" applyBorder="1" applyAlignment="1">
      <alignment vertical="center" wrapText="1"/>
    </xf>
    <xf numFmtId="168" fontId="28" fillId="1" borderId="51" xfId="0" applyNumberFormat="1" applyFont="1" applyFill="1" applyBorder="1" applyAlignment="1">
      <alignment horizontal="center" vertical="center" wrapText="1"/>
    </xf>
    <xf numFmtId="168" fontId="28" fillId="5" borderId="53" xfId="0" applyNumberFormat="1" applyFont="1" applyFill="1" applyBorder="1" applyAlignment="1" applyProtection="1">
      <alignment vertical="center" wrapText="1"/>
      <protection locked="0"/>
    </xf>
    <xf numFmtId="0" fontId="29" fillId="5" borderId="44" xfId="0" applyFont="1" applyFill="1" applyBorder="1" applyAlignment="1">
      <alignment horizontal="left" vertical="center" wrapText="1"/>
    </xf>
    <xf numFmtId="168" fontId="38" fillId="8" borderId="92" xfId="0" applyNumberFormat="1" applyFont="1" applyFill="1" applyBorder="1" applyAlignment="1">
      <alignment vertical="center" wrapText="1"/>
    </xf>
    <xf numFmtId="168" fontId="28" fillId="1" borderId="29" xfId="0" applyNumberFormat="1" applyFont="1" applyFill="1" applyBorder="1" applyAlignment="1">
      <alignment horizontal="center" vertical="center" wrapText="1"/>
    </xf>
    <xf numFmtId="168" fontId="28" fillId="5" borderId="29" xfId="5" applyNumberFormat="1" applyFont="1" applyFill="1" applyBorder="1" applyAlignment="1" applyProtection="1">
      <alignment horizontal="center" vertical="center" wrapText="1"/>
      <protection locked="0"/>
    </xf>
    <xf numFmtId="168" fontId="38" fillId="8" borderId="92" xfId="0" applyNumberFormat="1" applyFont="1" applyFill="1" applyBorder="1" applyAlignment="1">
      <alignment horizontal="center" vertical="center" wrapText="1"/>
    </xf>
    <xf numFmtId="168" fontId="38" fillId="8" borderId="92" xfId="5" applyNumberFormat="1" applyFont="1" applyFill="1" applyBorder="1" applyAlignment="1" applyProtection="1">
      <alignment horizontal="left" vertical="center" wrapText="1"/>
    </xf>
    <xf numFmtId="0" fontId="29" fillId="5" borderId="45" xfId="0" applyFont="1" applyFill="1" applyBorder="1" applyAlignment="1">
      <alignment horizontal="left" vertical="center" wrapText="1"/>
    </xf>
    <xf numFmtId="168" fontId="38" fillId="8" borderId="93" xfId="5" applyNumberFormat="1" applyFont="1" applyFill="1" applyBorder="1" applyAlignment="1" applyProtection="1">
      <alignment horizontal="left" vertical="center" wrapText="1"/>
    </xf>
    <xf numFmtId="168" fontId="28" fillId="5" borderId="79" xfId="0" applyNumberFormat="1" applyFont="1" applyFill="1" applyBorder="1" applyAlignment="1" applyProtection="1">
      <alignment vertical="center" wrapText="1"/>
      <protection locked="0"/>
    </xf>
    <xf numFmtId="168" fontId="28" fillId="5" borderId="41" xfId="5" applyNumberFormat="1" applyFont="1" applyFill="1" applyBorder="1" applyAlignment="1" applyProtection="1">
      <alignment horizontal="center" vertical="center" wrapText="1"/>
      <protection locked="0"/>
    </xf>
    <xf numFmtId="0" fontId="38" fillId="8" borderId="81" xfId="0" applyFont="1" applyFill="1" applyBorder="1" applyAlignment="1">
      <alignment horizontal="center" vertical="center"/>
    </xf>
    <xf numFmtId="168" fontId="38" fillId="8" borderId="74" xfId="0" applyNumberFormat="1" applyFont="1" applyFill="1" applyBorder="1" applyAlignment="1">
      <alignment horizontal="center" vertical="center" wrapText="1"/>
    </xf>
    <xf numFmtId="168" fontId="38" fillId="8" borderId="75" xfId="0" applyNumberFormat="1" applyFont="1" applyFill="1" applyBorder="1" applyAlignment="1">
      <alignment horizontal="center" vertical="center" wrapText="1"/>
    </xf>
    <xf numFmtId="0" fontId="6" fillId="5" borderId="4" xfId="0" applyFont="1" applyFill="1" applyBorder="1" applyAlignment="1">
      <alignment horizontal="left" vertical="center" indent="1"/>
    </xf>
    <xf numFmtId="0" fontId="19" fillId="0" borderId="0" xfId="0" applyFont="1" applyAlignment="1">
      <alignment vertical="center"/>
    </xf>
    <xf numFmtId="0" fontId="7"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center" vertical="center" wrapText="1"/>
    </xf>
    <xf numFmtId="165" fontId="11" fillId="0" borderId="0" xfId="3" applyFont="1" applyFill="1" applyAlignment="1">
      <alignment vertical="center"/>
    </xf>
    <xf numFmtId="0" fontId="26" fillId="7" borderId="4" xfId="0" applyFont="1" applyFill="1" applyBorder="1" applyAlignment="1">
      <alignment vertical="center" wrapText="1"/>
    </xf>
    <xf numFmtId="169" fontId="11" fillId="0" borderId="4" xfId="3" applyNumberFormat="1" applyFont="1" applyFill="1" applyBorder="1" applyAlignment="1">
      <alignment vertical="center"/>
    </xf>
    <xf numFmtId="165" fontId="11" fillId="0" borderId="4" xfId="3" applyFont="1" applyFill="1" applyBorder="1" applyAlignment="1">
      <alignment vertical="center"/>
    </xf>
    <xf numFmtId="0" fontId="11" fillId="0" borderId="4" xfId="0" applyFont="1" applyBorder="1" applyAlignment="1">
      <alignment vertical="center"/>
    </xf>
    <xf numFmtId="165" fontId="13" fillId="0" borderId="4" xfId="0" applyNumberFormat="1" applyFont="1" applyBorder="1" applyAlignment="1">
      <alignment vertical="center"/>
    </xf>
    <xf numFmtId="0" fontId="11" fillId="0" borderId="4" xfId="0" applyFont="1" applyBorder="1" applyAlignment="1">
      <alignment vertical="center" wrapText="1"/>
    </xf>
    <xf numFmtId="0" fontId="21" fillId="8" borderId="0" xfId="0" applyFont="1" applyFill="1" applyAlignment="1">
      <alignment vertical="center" wrapText="1"/>
    </xf>
    <xf numFmtId="0" fontId="46" fillId="8" borderId="0" xfId="0" applyFont="1" applyFill="1" applyAlignment="1">
      <alignment vertical="center"/>
    </xf>
    <xf numFmtId="0" fontId="22" fillId="5" borderId="4" xfId="0" applyFont="1" applyFill="1" applyBorder="1" applyAlignment="1">
      <alignment horizontal="center" vertical="center" wrapText="1"/>
    </xf>
    <xf numFmtId="0" fontId="22" fillId="5" borderId="4" xfId="0" applyFont="1" applyFill="1" applyBorder="1" applyAlignment="1">
      <alignment horizontal="left" vertical="center" wrapText="1"/>
    </xf>
    <xf numFmtId="164" fontId="22" fillId="5" borderId="4" xfId="6" applyFont="1" applyFill="1" applyBorder="1" applyAlignment="1" applyProtection="1">
      <alignment vertical="center" wrapText="1"/>
    </xf>
    <xf numFmtId="0" fontId="10" fillId="0" borderId="0" xfId="0" applyFont="1" applyAlignment="1">
      <alignment vertical="center"/>
    </xf>
    <xf numFmtId="0" fontId="10" fillId="0" borderId="5" xfId="0" applyFont="1" applyBorder="1" applyAlignment="1">
      <alignment vertical="center" wrapText="1"/>
    </xf>
    <xf numFmtId="0" fontId="8" fillId="0" borderId="6" xfId="0" applyFont="1" applyBorder="1" applyAlignment="1">
      <alignment horizontal="justify" vertical="center" wrapText="1"/>
    </xf>
    <xf numFmtId="0" fontId="21"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45" fillId="8" borderId="0" xfId="0" applyFont="1" applyFill="1" applyAlignment="1">
      <alignment vertical="center" wrapText="1"/>
    </xf>
    <xf numFmtId="0" fontId="45" fillId="0" borderId="0" xfId="0" applyFont="1" applyAlignment="1">
      <alignment vertical="center" wrapText="1"/>
    </xf>
    <xf numFmtId="0" fontId="0" fillId="0" borderId="0" xfId="0" applyAlignment="1">
      <alignment horizontal="justify" vertical="center" wrapText="1"/>
    </xf>
    <xf numFmtId="0" fontId="48" fillId="12" borderId="4" xfId="0" applyFont="1" applyFill="1" applyBorder="1" applyAlignment="1" applyProtection="1">
      <alignment horizontal="justify" vertical="center" wrapText="1"/>
      <protection locked="0"/>
    </xf>
    <xf numFmtId="0" fontId="10" fillId="6" borderId="4" xfId="0" applyFont="1" applyFill="1" applyBorder="1" applyAlignment="1">
      <alignment vertical="center"/>
    </xf>
    <xf numFmtId="164" fontId="10" fillId="6" borderId="8" xfId="6" applyFont="1" applyFill="1" applyBorder="1" applyAlignment="1">
      <alignment vertical="center"/>
    </xf>
    <xf numFmtId="164" fontId="10" fillId="6" borderId="6" xfId="6" applyFont="1" applyFill="1" applyBorder="1" applyAlignment="1">
      <alignment vertical="center"/>
    </xf>
    <xf numFmtId="164" fontId="10" fillId="6" borderId="7" xfId="6" applyFont="1" applyFill="1" applyBorder="1" applyAlignment="1">
      <alignment vertical="center"/>
    </xf>
    <xf numFmtId="164" fontId="8" fillId="0" borderId="0" xfId="6" applyFont="1" applyAlignment="1">
      <alignment vertical="center"/>
    </xf>
    <xf numFmtId="0" fontId="10" fillId="6" borderId="8" xfId="0" applyFont="1" applyFill="1" applyBorder="1" applyAlignment="1">
      <alignment vertical="center"/>
    </xf>
    <xf numFmtId="164" fontId="50" fillId="0" borderId="0" xfId="6" applyFont="1" applyAlignment="1">
      <alignment vertical="center"/>
    </xf>
    <xf numFmtId="164" fontId="46" fillId="0" borderId="0" xfId="6" applyFont="1" applyBorder="1" applyAlignment="1">
      <alignment vertical="center"/>
    </xf>
    <xf numFmtId="164" fontId="8" fillId="0" borderId="0" xfId="6" applyFont="1" applyAlignment="1">
      <alignment horizontal="right" vertical="center"/>
    </xf>
    <xf numFmtId="164" fontId="46" fillId="0" borderId="0" xfId="6" applyFont="1" applyAlignment="1">
      <alignment vertical="center"/>
    </xf>
    <xf numFmtId="164" fontId="8" fillId="0" borderId="0" xfId="6" applyFont="1" applyBorder="1" applyAlignment="1">
      <alignment vertical="center"/>
    </xf>
    <xf numFmtId="10" fontId="8" fillId="0" borderId="0" xfId="8" applyNumberFormat="1" applyFont="1" applyBorder="1" applyAlignment="1">
      <alignment vertical="center"/>
    </xf>
    <xf numFmtId="0" fontId="6" fillId="5" borderId="4" xfId="0" applyFont="1" applyFill="1" applyBorder="1" applyAlignment="1">
      <alignment horizontal="left" vertical="center" wrapText="1" indent="1"/>
    </xf>
    <xf numFmtId="0" fontId="52" fillId="5" borderId="4" xfId="0" applyFont="1" applyFill="1" applyBorder="1" applyAlignment="1">
      <alignment horizontal="left" vertical="center" wrapText="1" indent="1"/>
    </xf>
    <xf numFmtId="0" fontId="29" fillId="5" borderId="62" xfId="0" applyFont="1" applyFill="1" applyBorder="1" applyAlignment="1">
      <alignment vertical="center"/>
    </xf>
    <xf numFmtId="168" fontId="25" fillId="0" borderId="0" xfId="0" applyNumberFormat="1" applyFont="1" applyAlignment="1">
      <alignment vertical="center" wrapText="1"/>
    </xf>
    <xf numFmtId="0" fontId="12" fillId="8" borderId="76" xfId="5" applyNumberFormat="1" applyFont="1" applyFill="1" applyBorder="1" applyAlignment="1" applyProtection="1">
      <alignment horizontal="left" vertical="center" wrapText="1"/>
    </xf>
    <xf numFmtId="0" fontId="24" fillId="0" borderId="0" xfId="0" applyFont="1" applyFill="1" applyAlignment="1">
      <alignment vertical="center" wrapText="1"/>
    </xf>
    <xf numFmtId="0" fontId="24" fillId="0" borderId="4" xfId="0" applyFont="1" applyFill="1" applyBorder="1" applyAlignment="1">
      <alignment vertical="center" wrapText="1"/>
    </xf>
    <xf numFmtId="165" fontId="11" fillId="0" borderId="4" xfId="3" applyFont="1" applyBorder="1" applyAlignment="1">
      <alignment vertical="center"/>
    </xf>
    <xf numFmtId="169" fontId="13" fillId="10" borderId="4" xfId="3" applyNumberFormat="1" applyFont="1" applyFill="1" applyBorder="1" applyAlignment="1">
      <alignment vertical="center"/>
    </xf>
    <xf numFmtId="165" fontId="13" fillId="10" borderId="4" xfId="3" applyFont="1" applyFill="1" applyBorder="1" applyAlignment="1">
      <alignment vertical="center"/>
    </xf>
    <xf numFmtId="0" fontId="25" fillId="0" borderId="4" xfId="0" applyFont="1" applyFill="1" applyBorder="1" applyAlignment="1">
      <alignment horizontal="center" vertical="center" wrapText="1"/>
    </xf>
    <xf numFmtId="0" fontId="13" fillId="10" borderId="4" xfId="0" applyFont="1" applyFill="1" applyBorder="1" applyAlignment="1">
      <alignment horizontal="center" vertical="center" wrapText="1"/>
    </xf>
    <xf numFmtId="169" fontId="13" fillId="10" borderId="4" xfId="3" applyNumberFormat="1" applyFont="1" applyFill="1" applyBorder="1" applyAlignment="1">
      <alignment horizontal="center" vertical="center" wrapText="1"/>
    </xf>
    <xf numFmtId="165" fontId="13" fillId="10" borderId="4" xfId="3" applyFont="1" applyFill="1" applyBorder="1" applyAlignment="1">
      <alignment horizontal="center" vertical="center" wrapText="1"/>
    </xf>
    <xf numFmtId="165" fontId="13" fillId="10" borderId="4" xfId="3" applyFont="1" applyFill="1" applyBorder="1" applyAlignment="1">
      <alignment horizontal="center" vertical="center"/>
    </xf>
    <xf numFmtId="165" fontId="13" fillId="13" borderId="4" xfId="3" applyFont="1" applyFill="1" applyBorder="1" applyAlignment="1">
      <alignment horizontal="center" vertical="center"/>
    </xf>
    <xf numFmtId="0" fontId="13" fillId="14" borderId="4" xfId="0" applyFont="1" applyFill="1" applyBorder="1" applyAlignment="1">
      <alignment horizontal="center" vertical="center" wrapText="1"/>
    </xf>
    <xf numFmtId="169" fontId="13" fillId="14" borderId="4" xfId="3" applyNumberFormat="1" applyFont="1" applyFill="1" applyBorder="1" applyAlignment="1">
      <alignment horizontal="center" vertical="center" wrapText="1"/>
    </xf>
    <xf numFmtId="165" fontId="13" fillId="14" borderId="4" xfId="3" applyFont="1" applyFill="1" applyBorder="1" applyAlignment="1">
      <alignment horizontal="center" vertical="center" wrapText="1"/>
    </xf>
    <xf numFmtId="165" fontId="13" fillId="14" borderId="4" xfId="3" applyFont="1" applyFill="1" applyBorder="1" applyAlignment="1">
      <alignment horizontal="center" vertical="center"/>
    </xf>
    <xf numFmtId="169" fontId="13" fillId="14" borderId="4" xfId="3" applyNumberFormat="1" applyFont="1" applyFill="1" applyBorder="1" applyAlignment="1">
      <alignment vertical="center"/>
    </xf>
    <xf numFmtId="165" fontId="13" fillId="14" borderId="4" xfId="3" applyFont="1" applyFill="1" applyBorder="1" applyAlignment="1">
      <alignment vertical="center"/>
    </xf>
    <xf numFmtId="0" fontId="13" fillId="14" borderId="4" xfId="0" applyFont="1" applyFill="1" applyBorder="1" applyAlignment="1">
      <alignment horizontal="center" vertical="center"/>
    </xf>
    <xf numFmtId="0" fontId="13" fillId="13" borderId="4" xfId="0" applyFont="1" applyFill="1" applyBorder="1" applyAlignment="1">
      <alignment horizontal="center" vertical="center"/>
    </xf>
    <xf numFmtId="169" fontId="13" fillId="13" borderId="4" xfId="3" applyNumberFormat="1" applyFont="1" applyFill="1" applyBorder="1" applyAlignment="1">
      <alignment vertical="center"/>
    </xf>
    <xf numFmtId="165" fontId="13" fillId="13" borderId="4" xfId="3" applyFont="1" applyFill="1" applyBorder="1" applyAlignment="1">
      <alignment vertical="center"/>
    </xf>
    <xf numFmtId="168" fontId="54" fillId="5" borderId="7" xfId="0" applyNumberFormat="1" applyFont="1" applyFill="1" applyBorder="1" applyAlignment="1" applyProtection="1">
      <alignment horizontal="center" vertical="center"/>
      <protection locked="0"/>
    </xf>
    <xf numFmtId="0" fontId="27" fillId="8" borderId="15" xfId="0" applyFont="1" applyFill="1" applyBorder="1" applyAlignment="1">
      <alignment horizontal="center" vertical="center"/>
    </xf>
    <xf numFmtId="168" fontId="27" fillId="8" borderId="136" xfId="0" applyNumberFormat="1" applyFont="1" applyFill="1" applyBorder="1" applyAlignment="1">
      <alignment horizontal="center" vertical="center" wrapText="1"/>
    </xf>
    <xf numFmtId="168" fontId="27" fillId="8" borderId="137" xfId="0" applyNumberFormat="1" applyFont="1" applyFill="1" applyBorder="1" applyAlignment="1">
      <alignment horizontal="center" vertical="center" wrapText="1"/>
    </xf>
    <xf numFmtId="168" fontId="27" fillId="8" borderId="138" xfId="0" applyNumberFormat="1" applyFont="1" applyFill="1" applyBorder="1" applyAlignment="1">
      <alignment horizontal="center" vertical="center" wrapText="1"/>
    </xf>
    <xf numFmtId="0" fontId="23" fillId="0" borderId="0" xfId="0" applyFont="1" applyAlignment="1">
      <alignment vertical="center"/>
    </xf>
    <xf numFmtId="0" fontId="0" fillId="0" borderId="0" xfId="0" applyFont="1" applyAlignment="1">
      <alignment vertical="center"/>
    </xf>
    <xf numFmtId="0" fontId="23" fillId="0" borderId="9" xfId="0" applyFont="1" applyBorder="1" applyAlignment="1">
      <alignment vertical="center"/>
    </xf>
    <xf numFmtId="0" fontId="23" fillId="0" borderId="0" xfId="0" applyFont="1" applyAlignment="1">
      <alignment horizontal="center" vertical="center" wrapText="1"/>
    </xf>
    <xf numFmtId="0" fontId="15" fillId="8" borderId="136" xfId="0" applyFont="1" applyFill="1" applyBorder="1" applyAlignment="1">
      <alignment horizontal="center" vertical="center"/>
    </xf>
    <xf numFmtId="0" fontId="15" fillId="8" borderId="138" xfId="0" applyFont="1" applyFill="1" applyBorder="1" applyAlignment="1">
      <alignment horizontal="center" vertical="center" wrapText="1"/>
    </xf>
    <xf numFmtId="0" fontId="15" fillId="8" borderId="133" xfId="0" applyFont="1" applyFill="1" applyBorder="1" applyAlignment="1">
      <alignment horizontal="center" vertical="center" wrapText="1"/>
    </xf>
    <xf numFmtId="0" fontId="6" fillId="5" borderId="11" xfId="0" applyFont="1" applyFill="1" applyBorder="1" applyAlignment="1">
      <alignment horizontal="left" vertical="center" wrapText="1"/>
    </xf>
    <xf numFmtId="168" fontId="0" fillId="0" borderId="0" xfId="0" applyNumberFormat="1" applyFont="1" applyAlignment="1">
      <alignment vertical="center"/>
    </xf>
    <xf numFmtId="0" fontId="6" fillId="5" borderId="8" xfId="0" applyFont="1" applyFill="1" applyBorder="1" applyAlignment="1">
      <alignment horizontal="left" vertical="center" wrapText="1"/>
    </xf>
    <xf numFmtId="9" fontId="0" fillId="0" borderId="0" xfId="8" applyFont="1" applyFill="1" applyAlignment="1" applyProtection="1">
      <alignment vertical="center"/>
    </xf>
    <xf numFmtId="0" fontId="6" fillId="5" borderId="13" xfId="0" applyFont="1" applyFill="1" applyBorder="1" applyAlignment="1">
      <alignment horizontal="left" vertical="center" wrapText="1"/>
    </xf>
    <xf numFmtId="0" fontId="23" fillId="0" borderId="3" xfId="0" applyFont="1" applyBorder="1" applyAlignment="1">
      <alignment horizontal="center" vertical="center" wrapText="1"/>
    </xf>
    <xf numFmtId="9" fontId="23" fillId="0" borderId="0" xfId="8" applyFont="1" applyFill="1" applyAlignment="1" applyProtection="1">
      <alignment horizontal="center" vertical="center" wrapText="1"/>
    </xf>
    <xf numFmtId="0" fontId="0" fillId="0" borderId="0" xfId="0" applyFont="1"/>
    <xf numFmtId="0" fontId="15" fillId="8" borderId="134" xfId="0" applyFont="1" applyFill="1" applyBorder="1" applyAlignment="1">
      <alignment horizontal="center" vertical="center" wrapText="1"/>
    </xf>
    <xf numFmtId="168" fontId="27" fillId="8" borderId="139" xfId="0" applyNumberFormat="1" applyFont="1" applyFill="1" applyBorder="1" applyAlignment="1">
      <alignment vertical="center" wrapText="1"/>
    </xf>
    <xf numFmtId="168" fontId="56" fillId="5" borderId="18" xfId="0" applyNumberFormat="1" applyFont="1" applyFill="1" applyBorder="1" applyAlignment="1">
      <alignment vertical="center" wrapText="1"/>
    </xf>
    <xf numFmtId="168" fontId="56" fillId="1" borderId="140" xfId="0" applyNumberFormat="1" applyFont="1" applyFill="1" applyBorder="1" applyAlignment="1">
      <alignment horizontal="center" vertical="center" wrapText="1"/>
    </xf>
    <xf numFmtId="168" fontId="27" fillId="8" borderId="130" xfId="0" applyNumberFormat="1" applyFont="1" applyFill="1" applyBorder="1" applyAlignment="1">
      <alignment vertical="center" wrapText="1"/>
    </xf>
    <xf numFmtId="168" fontId="56" fillId="5" borderId="4" xfId="0" applyNumberFormat="1" applyFont="1" applyFill="1" applyBorder="1" applyAlignment="1">
      <alignment vertical="center" wrapText="1"/>
    </xf>
    <xf numFmtId="168" fontId="56" fillId="1" borderId="131" xfId="0" applyNumberFormat="1" applyFont="1" applyFill="1" applyBorder="1" applyAlignment="1">
      <alignment horizontal="center" vertical="center" wrapText="1"/>
    </xf>
    <xf numFmtId="168" fontId="56" fillId="5" borderId="131" xfId="5" applyNumberFormat="1" applyFont="1" applyFill="1" applyBorder="1" applyAlignment="1" applyProtection="1">
      <alignment horizontal="center" vertical="center" wrapText="1"/>
    </xf>
    <xf numFmtId="168" fontId="27" fillId="8" borderId="130" xfId="0" applyNumberFormat="1" applyFont="1" applyFill="1" applyBorder="1" applyAlignment="1">
      <alignment horizontal="center" vertical="center" wrapText="1"/>
    </xf>
    <xf numFmtId="168" fontId="27" fillId="8" borderId="130" xfId="5" applyNumberFormat="1" applyFont="1" applyFill="1" applyBorder="1" applyAlignment="1" applyProtection="1">
      <alignment horizontal="left" vertical="center" wrapText="1"/>
    </xf>
    <xf numFmtId="168" fontId="56" fillId="1" borderId="4" xfId="0" applyNumberFormat="1" applyFont="1" applyFill="1" applyBorder="1" applyAlignment="1">
      <alignment horizontal="center" vertical="center" wrapText="1"/>
    </xf>
    <xf numFmtId="168" fontId="27" fillId="8" borderId="135" xfId="5" applyNumberFormat="1" applyFont="1" applyFill="1" applyBorder="1" applyAlignment="1" applyProtection="1">
      <alignment horizontal="left" vertical="center" wrapText="1"/>
    </xf>
    <xf numFmtId="168" fontId="56" fillId="1" borderId="17" xfId="0" applyNumberFormat="1" applyFont="1" applyFill="1" applyBorder="1" applyAlignment="1">
      <alignment horizontal="center" vertical="center" wrapText="1"/>
    </xf>
    <xf numFmtId="0" fontId="8" fillId="0" borderId="0" xfId="0" applyFont="1" applyAlignment="1">
      <alignment horizontal="left" vertical="center" wrapText="1"/>
    </xf>
    <xf numFmtId="0" fontId="47" fillId="11" borderId="2" xfId="0" applyFont="1" applyFill="1" applyBorder="1" applyAlignment="1" applyProtection="1">
      <alignment horizontal="justify" vertical="top" wrapText="1"/>
      <protection locked="0"/>
    </xf>
    <xf numFmtId="0" fontId="47" fillId="11" borderId="0" xfId="0" applyFont="1" applyFill="1" applyAlignment="1" applyProtection="1">
      <alignment horizontal="justify" vertical="top" wrapText="1"/>
      <protection locked="0"/>
    </xf>
    <xf numFmtId="0" fontId="20" fillId="8" borderId="9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4" xfId="0" applyFont="1" applyFill="1" applyBorder="1" applyAlignment="1">
      <alignment horizontal="left" vertical="center" wrapText="1"/>
    </xf>
    <xf numFmtId="0" fontId="9" fillId="9" borderId="4" xfId="0" applyFont="1" applyFill="1" applyBorder="1" applyAlignment="1">
      <alignment horizontal="left" vertical="center" wrapText="1"/>
    </xf>
    <xf numFmtId="0" fontId="15" fillId="8" borderId="4"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47" fillId="11" borderId="8" xfId="0" applyFont="1" applyFill="1" applyBorder="1" applyAlignment="1" applyProtection="1">
      <alignment horizontal="left" vertical="center" wrapText="1"/>
      <protection locked="0"/>
    </xf>
    <xf numFmtId="0" fontId="47" fillId="11" borderId="6" xfId="0" applyFont="1" applyFill="1" applyBorder="1" applyAlignment="1" applyProtection="1">
      <alignment horizontal="left" vertical="center" wrapText="1"/>
      <protection locked="0"/>
    </xf>
    <xf numFmtId="168" fontId="10" fillId="5" borderId="8" xfId="5" applyNumberFormat="1" applyFont="1" applyFill="1" applyBorder="1" applyAlignment="1" applyProtection="1">
      <alignment horizontal="left" vertical="center" wrapText="1"/>
      <protection locked="0"/>
    </xf>
    <xf numFmtId="168" fontId="10" fillId="5" borderId="7" xfId="5" applyNumberFormat="1" applyFont="1" applyFill="1" applyBorder="1" applyAlignment="1" applyProtection="1">
      <alignment horizontal="left" vertical="center" wrapText="1"/>
      <protection locked="0"/>
    </xf>
    <xf numFmtId="0" fontId="10" fillId="5" borderId="2" xfId="0" applyFont="1" applyFill="1" applyBorder="1" applyAlignment="1">
      <alignment horizontal="justify" vertical="center" wrapText="1"/>
    </xf>
    <xf numFmtId="0" fontId="10" fillId="5" borderId="0" xfId="0" applyFont="1" applyFill="1" applyAlignment="1">
      <alignment horizontal="justify" vertical="center" wrapText="1"/>
    </xf>
    <xf numFmtId="0" fontId="10" fillId="5" borderId="1" xfId="0" applyFont="1" applyFill="1" applyBorder="1" applyAlignment="1">
      <alignment horizontal="justify" vertical="center" wrapText="1"/>
    </xf>
    <xf numFmtId="0" fontId="10" fillId="5" borderId="11" xfId="0" applyFont="1" applyFill="1" applyBorder="1" applyAlignment="1">
      <alignment horizontal="justify" vertical="center" wrapText="1"/>
    </xf>
    <xf numFmtId="0" fontId="10" fillId="5" borderId="12" xfId="0" applyFont="1" applyFill="1" applyBorder="1" applyAlignment="1">
      <alignment horizontal="justify" vertical="center" wrapText="1"/>
    </xf>
    <xf numFmtId="0" fontId="10" fillId="5" borderId="14" xfId="0" applyFont="1" applyFill="1" applyBorder="1" applyAlignment="1">
      <alignment horizontal="justify" vertical="center" wrapText="1"/>
    </xf>
    <xf numFmtId="0" fontId="10" fillId="5" borderId="13" xfId="0" applyFont="1" applyFill="1" applyBorder="1" applyAlignment="1">
      <alignment horizontal="justify" vertical="center" wrapText="1"/>
    </xf>
    <xf numFmtId="0" fontId="10" fillId="5" borderId="5" xfId="0" applyFont="1" applyFill="1" applyBorder="1" applyAlignment="1">
      <alignment horizontal="justify" vertical="center" wrapText="1"/>
    </xf>
    <xf numFmtId="0" fontId="10" fillId="5" borderId="10" xfId="0" applyFont="1" applyFill="1" applyBorder="1" applyAlignment="1">
      <alignment horizontal="justify" vertical="center" wrapText="1"/>
    </xf>
    <xf numFmtId="0" fontId="15" fillId="8" borderId="0" xfId="0" applyFont="1" applyFill="1" applyAlignment="1">
      <alignment horizontal="center" vertical="center" wrapText="1"/>
    </xf>
    <xf numFmtId="0" fontId="21" fillId="0" borderId="0" xfId="0" applyFont="1" applyAlignment="1">
      <alignment horizontal="justify" vertical="center" wrapText="1"/>
    </xf>
    <xf numFmtId="0" fontId="6" fillId="0" borderId="0" xfId="0" applyFont="1" applyAlignment="1">
      <alignment horizontal="left" vertical="center" wrapText="1"/>
    </xf>
    <xf numFmtId="0" fontId="23" fillId="2" borderId="17" xfId="0" quotePrefix="1" applyFont="1" applyFill="1" applyBorder="1" applyAlignment="1">
      <alignment horizontal="center" vertical="center" wrapText="1"/>
    </xf>
    <xf numFmtId="0" fontId="23" fillId="2" borderId="18" xfId="0" quotePrefix="1" applyFont="1" applyFill="1" applyBorder="1" applyAlignment="1">
      <alignment horizontal="center" vertical="center" wrapText="1"/>
    </xf>
    <xf numFmtId="0" fontId="45" fillId="5" borderId="4" xfId="0" applyFont="1" applyFill="1" applyBorder="1" applyAlignment="1">
      <alignment horizontal="justify" vertical="center" wrapText="1"/>
    </xf>
    <xf numFmtId="0" fontId="15" fillId="8" borderId="95" xfId="0" applyFont="1" applyFill="1" applyBorder="1" applyAlignment="1">
      <alignment horizontal="center" vertical="center" wrapText="1"/>
    </xf>
    <xf numFmtId="0" fontId="15" fillId="8" borderId="96" xfId="0" applyFont="1" applyFill="1" applyBorder="1" applyAlignment="1">
      <alignment horizontal="center" vertical="center" wrapText="1"/>
    </xf>
    <xf numFmtId="0" fontId="45" fillId="5" borderId="10" xfId="0" applyFont="1" applyFill="1" applyBorder="1" applyAlignment="1">
      <alignment horizontal="justify" vertical="center" wrapText="1"/>
    </xf>
    <xf numFmtId="0" fontId="45" fillId="5" borderId="1" xfId="0" applyFont="1" applyFill="1" applyBorder="1" applyAlignment="1">
      <alignment horizontal="justify" vertical="center" wrapText="1"/>
    </xf>
    <xf numFmtId="0" fontId="7" fillId="8" borderId="0" xfId="0" quotePrefix="1" applyFont="1" applyFill="1" applyAlignment="1">
      <alignment horizontal="center" vertical="center" wrapText="1"/>
    </xf>
    <xf numFmtId="0" fontId="27" fillId="8" borderId="5" xfId="0" applyFont="1" applyFill="1" applyBorder="1" applyAlignment="1">
      <alignment horizontal="left" vertical="center" wrapText="1"/>
    </xf>
    <xf numFmtId="0" fontId="27" fillId="8" borderId="10" xfId="0" applyFont="1" applyFill="1" applyBorder="1" applyAlignment="1">
      <alignment horizontal="left" vertical="center" wrapText="1"/>
    </xf>
    <xf numFmtId="168" fontId="39" fillId="0" borderId="98" xfId="0" applyNumberFormat="1" applyFont="1" applyBorder="1" applyAlignment="1">
      <alignment horizontal="center" vertical="center" wrapText="1"/>
    </xf>
    <xf numFmtId="168" fontId="39" fillId="0" borderId="65" xfId="0" applyNumberFormat="1" applyFont="1" applyBorder="1" applyAlignment="1">
      <alignment horizontal="center" vertical="center" wrapText="1"/>
    </xf>
    <xf numFmtId="168" fontId="39" fillId="0" borderId="99" xfId="0" applyNumberFormat="1" applyFont="1" applyBorder="1" applyAlignment="1">
      <alignment horizontal="center" vertical="center" wrapText="1"/>
    </xf>
    <xf numFmtId="168" fontId="39" fillId="0" borderId="22" xfId="0" applyNumberFormat="1" applyFont="1" applyBorder="1" applyAlignment="1">
      <alignment horizontal="center" vertical="center" wrapText="1"/>
    </xf>
    <xf numFmtId="168" fontId="39" fillId="0" borderId="100" xfId="0" applyNumberFormat="1" applyFont="1" applyBorder="1" applyAlignment="1">
      <alignment horizontal="center" vertical="center" wrapText="1"/>
    </xf>
    <xf numFmtId="0" fontId="38" fillId="8" borderId="101" xfId="0" applyFont="1" applyFill="1" applyBorder="1" applyAlignment="1">
      <alignment horizontal="center" vertical="center"/>
    </xf>
    <xf numFmtId="0" fontId="38" fillId="8" borderId="65" xfId="0" applyFont="1" applyFill="1" applyBorder="1" applyAlignment="1">
      <alignment horizontal="center" vertical="center"/>
    </xf>
    <xf numFmtId="0" fontId="40" fillId="8" borderId="73" xfId="0" applyFont="1" applyFill="1" applyBorder="1" applyAlignment="1">
      <alignment horizontal="center" vertical="center"/>
    </xf>
    <xf numFmtId="0" fontId="30" fillId="8" borderId="2" xfId="0" applyFont="1" applyFill="1" applyBorder="1" applyAlignment="1">
      <alignment horizontal="center" vertical="center"/>
    </xf>
    <xf numFmtId="0" fontId="29" fillId="4" borderId="19"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29" fillId="4" borderId="21" xfId="0" applyFont="1" applyFill="1" applyBorder="1" applyAlignment="1">
      <alignment horizontal="center" vertical="center" wrapText="1"/>
    </xf>
    <xf numFmtId="0" fontId="38" fillId="8" borderId="97" xfId="0" applyFont="1" applyFill="1" applyBorder="1" applyAlignment="1">
      <alignment horizontal="center" vertical="center" wrapText="1"/>
    </xf>
    <xf numFmtId="0" fontId="38" fillId="8" borderId="63" xfId="0" applyFont="1" applyFill="1" applyBorder="1" applyAlignment="1">
      <alignment horizontal="center" vertical="center" wrapText="1"/>
    </xf>
    <xf numFmtId="0" fontId="28" fillId="10" borderId="4" xfId="0" applyFont="1" applyFill="1" applyBorder="1" applyAlignment="1">
      <alignment horizontal="justify" vertical="center" wrapText="1"/>
    </xf>
    <xf numFmtId="0" fontId="38" fillId="2" borderId="2" xfId="0" applyFont="1" applyFill="1" applyBorder="1" applyAlignment="1">
      <alignment horizontal="center" vertical="center"/>
    </xf>
    <xf numFmtId="0" fontId="38" fillId="2" borderId="0" xfId="0" applyFont="1" applyFill="1" applyAlignment="1">
      <alignment horizontal="center" vertical="center"/>
    </xf>
    <xf numFmtId="168" fontId="6" fillId="0" borderId="0" xfId="0" applyNumberFormat="1" applyFont="1" applyAlignment="1">
      <alignment horizontal="center" vertical="center" wrapText="1"/>
    </xf>
    <xf numFmtId="0" fontId="23" fillId="0" borderId="0" xfId="0" applyFont="1" applyAlignment="1">
      <alignment horizontal="center" vertical="center"/>
    </xf>
    <xf numFmtId="0" fontId="15" fillId="8" borderId="20" xfId="0" applyFont="1" applyFill="1" applyBorder="1" applyAlignment="1">
      <alignment horizontal="center" vertical="center" wrapText="1"/>
    </xf>
    <xf numFmtId="0" fontId="15" fillId="8" borderId="133" xfId="0"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5" fillId="8" borderId="21" xfId="0" applyFont="1" applyFill="1" applyBorder="1" applyAlignment="1">
      <alignment horizontal="center" vertical="center" wrapText="1"/>
    </xf>
    <xf numFmtId="0" fontId="15" fillId="8" borderId="19" xfId="0" applyFont="1" applyFill="1" applyBorder="1" applyAlignment="1">
      <alignment horizontal="center" vertical="center" wrapText="1"/>
    </xf>
    <xf numFmtId="0" fontId="15" fillId="8" borderId="132" xfId="0" applyFont="1" applyFill="1" applyBorder="1" applyAlignment="1">
      <alignment horizontal="center" vertical="center" wrapText="1"/>
    </xf>
    <xf numFmtId="0" fontId="15" fillId="8" borderId="18" xfId="0" applyFont="1" applyFill="1" applyBorder="1" applyAlignment="1">
      <alignment horizontal="center" vertical="center" wrapText="1"/>
    </xf>
    <xf numFmtId="0" fontId="15" fillId="8" borderId="18"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8" borderId="137" xfId="0" applyFont="1" applyFill="1" applyBorder="1" applyAlignment="1">
      <alignment horizontal="center" vertical="center" wrapText="1"/>
    </xf>
    <xf numFmtId="0" fontId="15" fillId="8" borderId="139" xfId="0" applyFont="1" applyFill="1" applyBorder="1" applyAlignment="1">
      <alignment horizontal="center" vertical="center" textRotation="90"/>
    </xf>
    <xf numFmtId="0" fontId="15" fillId="8" borderId="130" xfId="0" applyFont="1" applyFill="1" applyBorder="1" applyAlignment="1">
      <alignment horizontal="center" vertical="center" textRotation="90"/>
    </xf>
    <xf numFmtId="0" fontId="15" fillId="8" borderId="132" xfId="0" applyFont="1" applyFill="1" applyBorder="1" applyAlignment="1">
      <alignment horizontal="center" vertical="center" textRotation="90"/>
    </xf>
    <xf numFmtId="0" fontId="43" fillId="8" borderId="116" xfId="0" applyFont="1" applyFill="1" applyBorder="1" applyAlignment="1">
      <alignment horizontal="center" vertical="center"/>
    </xf>
    <xf numFmtId="0" fontId="43" fillId="8" borderId="0" xfId="0" applyFont="1" applyFill="1" applyAlignment="1">
      <alignment horizontal="center" vertical="center"/>
    </xf>
    <xf numFmtId="0" fontId="43" fillId="8" borderId="126" xfId="0" applyFont="1" applyFill="1" applyBorder="1" applyAlignment="1">
      <alignment horizontal="center" vertical="center"/>
    </xf>
    <xf numFmtId="0" fontId="55" fillId="0" borderId="127" xfId="0" applyFont="1" applyBorder="1" applyAlignment="1">
      <alignment horizontal="center" vertical="center" wrapText="1"/>
    </xf>
    <xf numFmtId="0" fontId="55" fillId="0" borderId="128"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29" xfId="0" applyFont="1" applyBorder="1" applyAlignment="1">
      <alignment horizontal="center" vertical="center" wrapText="1"/>
    </xf>
    <xf numFmtId="0" fontId="15" fillId="8" borderId="133" xfId="0" applyFont="1" applyFill="1" applyBorder="1" applyAlignment="1">
      <alignment horizontal="left" vertical="center" wrapText="1"/>
    </xf>
    <xf numFmtId="0" fontId="10" fillId="0" borderId="10" xfId="0" applyFont="1" applyBorder="1" applyAlignment="1">
      <alignment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22" fillId="5" borderId="4" xfId="0" applyFont="1" applyFill="1" applyBorder="1" applyAlignment="1">
      <alignment horizontal="center" vertical="center" textRotation="255"/>
    </xf>
    <xf numFmtId="0" fontId="22" fillId="5" borderId="4" xfId="0" applyFont="1" applyFill="1" applyBorder="1" applyAlignment="1">
      <alignment vertical="center" wrapText="1"/>
    </xf>
    <xf numFmtId="0" fontId="22" fillId="5" borderId="4" xfId="0" applyFont="1" applyFill="1" applyBorder="1" applyAlignment="1">
      <alignment horizontal="center" vertical="center" wrapText="1"/>
    </xf>
    <xf numFmtId="0" fontId="29" fillId="0" borderId="83" xfId="0" applyFont="1" applyBorder="1" applyAlignment="1">
      <alignment horizontal="center" vertical="center" wrapText="1"/>
    </xf>
    <xf numFmtId="0" fontId="29" fillId="0" borderId="103" xfId="0" applyFont="1" applyBorder="1" applyAlignment="1">
      <alignment horizontal="center" vertical="center" wrapText="1"/>
    </xf>
    <xf numFmtId="0" fontId="38" fillId="8" borderId="115" xfId="0" applyFont="1" applyFill="1" applyBorder="1" applyAlignment="1">
      <alignment horizontal="center" vertical="center" wrapText="1"/>
    </xf>
    <xf numFmtId="0" fontId="38" fillId="8" borderId="114" xfId="0" applyFont="1" applyFill="1" applyBorder="1" applyAlignment="1">
      <alignment horizontal="center" vertical="center" wrapText="1"/>
    </xf>
    <xf numFmtId="0" fontId="38" fillId="8" borderId="102" xfId="0" applyFont="1" applyFill="1" applyBorder="1" applyAlignment="1" applyProtection="1">
      <alignment horizontal="center" vertical="center" wrapText="1"/>
      <protection locked="0"/>
    </xf>
    <xf numFmtId="0" fontId="38" fillId="8" borderId="78" xfId="0" applyFont="1" applyFill="1" applyBorder="1" applyAlignment="1" applyProtection="1">
      <alignment horizontal="center" vertical="center" wrapText="1"/>
      <protection locked="0"/>
    </xf>
    <xf numFmtId="0" fontId="38" fillId="8" borderId="113" xfId="0" applyFont="1" applyFill="1" applyBorder="1" applyAlignment="1">
      <alignment horizontal="center" vertical="center" wrapText="1"/>
    </xf>
    <xf numFmtId="0" fontId="38" fillId="8" borderId="121" xfId="0" applyFont="1" applyFill="1" applyBorder="1" applyAlignment="1">
      <alignment horizontal="center" vertical="center" wrapText="1"/>
    </xf>
    <xf numFmtId="0" fontId="38" fillId="8" borderId="122" xfId="0" applyFont="1" applyFill="1" applyBorder="1" applyAlignment="1">
      <alignment horizontal="center" vertical="center" wrapText="1"/>
    </xf>
    <xf numFmtId="0" fontId="38" fillId="8" borderId="76" xfId="0" applyFont="1" applyFill="1" applyBorder="1" applyAlignment="1">
      <alignment horizontal="left" vertical="center" wrapText="1"/>
    </xf>
    <xf numFmtId="0" fontId="38" fillId="8" borderId="87" xfId="0" applyFont="1" applyFill="1" applyBorder="1" applyAlignment="1">
      <alignment horizontal="left" vertical="center" wrapText="1"/>
    </xf>
    <xf numFmtId="0" fontId="38" fillId="8" borderId="104" xfId="0" applyFont="1" applyFill="1" applyBorder="1" applyAlignment="1">
      <alignment horizontal="left" vertical="center" wrapText="1"/>
    </xf>
    <xf numFmtId="0" fontId="38" fillId="8" borderId="124" xfId="0" applyFont="1" applyFill="1" applyBorder="1" applyAlignment="1">
      <alignment horizontal="center" vertical="center" textRotation="90"/>
    </xf>
    <xf numFmtId="0" fontId="38" fillId="8" borderId="125" xfId="0" applyFont="1" applyFill="1" applyBorder="1" applyAlignment="1">
      <alignment horizontal="center" vertical="center" textRotation="90"/>
    </xf>
    <xf numFmtId="0" fontId="40" fillId="0" borderId="0" xfId="0" applyFont="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29" fillId="0" borderId="107" xfId="0" applyFont="1" applyBorder="1" applyAlignment="1">
      <alignment horizontal="justify" vertical="center" wrapText="1"/>
    </xf>
    <xf numFmtId="0" fontId="29" fillId="0" borderId="108" xfId="0" applyFont="1" applyBorder="1" applyAlignment="1">
      <alignment horizontal="justify" vertical="center" wrapText="1"/>
    </xf>
    <xf numFmtId="0" fontId="29" fillId="0" borderId="109" xfId="0" applyFont="1" applyBorder="1" applyAlignment="1">
      <alignment horizontal="justify" vertical="center" wrapText="1"/>
    </xf>
    <xf numFmtId="0" fontId="38" fillId="8" borderId="120" xfId="0" applyFont="1" applyFill="1" applyBorder="1" applyAlignment="1">
      <alignment horizontal="center" vertical="center" wrapText="1"/>
    </xf>
    <xf numFmtId="0" fontId="38" fillId="8" borderId="102" xfId="0" applyFont="1" applyFill="1" applyBorder="1" applyAlignment="1">
      <alignment horizontal="center" vertical="center" wrapText="1"/>
    </xf>
    <xf numFmtId="0" fontId="38" fillId="8" borderId="112" xfId="0" applyFont="1" applyFill="1" applyBorder="1" applyAlignment="1">
      <alignment horizontal="center" vertical="center" wrapText="1"/>
    </xf>
    <xf numFmtId="0" fontId="38" fillId="8" borderId="83" xfId="0" applyFont="1" applyFill="1" applyBorder="1" applyAlignment="1">
      <alignment horizontal="left" vertical="center" wrapText="1"/>
    </xf>
    <xf numFmtId="168" fontId="25" fillId="0" borderId="0" xfId="0" applyNumberFormat="1" applyFont="1" applyAlignment="1">
      <alignment horizontal="center" vertical="center" wrapText="1"/>
    </xf>
    <xf numFmtId="0" fontId="25" fillId="0" borderId="83" xfId="0" applyFont="1" applyBorder="1" applyAlignment="1">
      <alignment horizontal="center" vertical="center" wrapText="1"/>
    </xf>
    <xf numFmtId="0" fontId="25" fillId="0" borderId="103" xfId="0" applyFont="1" applyBorder="1" applyAlignment="1">
      <alignment horizontal="center" vertical="center" wrapText="1"/>
    </xf>
    <xf numFmtId="0" fontId="12" fillId="8" borderId="81" xfId="0" applyFont="1" applyFill="1" applyBorder="1" applyAlignment="1">
      <alignment horizontal="center" vertical="center" wrapText="1"/>
    </xf>
    <xf numFmtId="0" fontId="12" fillId="8" borderId="74" xfId="0" applyFont="1" applyFill="1" applyBorder="1" applyAlignment="1">
      <alignment horizontal="center" vertical="center" wrapText="1"/>
    </xf>
    <xf numFmtId="0" fontId="12" fillId="8" borderId="112" xfId="0" applyFont="1" applyFill="1" applyBorder="1" applyAlignment="1">
      <alignment horizontal="center" vertical="center" wrapText="1"/>
    </xf>
    <xf numFmtId="0" fontId="12" fillId="8" borderId="113" xfId="0" applyFont="1" applyFill="1" applyBorder="1" applyAlignment="1">
      <alignment horizontal="center" vertical="center" wrapText="1"/>
    </xf>
    <xf numFmtId="0" fontId="12" fillId="8" borderId="83" xfId="0" applyFont="1" applyFill="1" applyBorder="1" applyAlignment="1">
      <alignment horizontal="left" vertical="center" wrapText="1"/>
    </xf>
    <xf numFmtId="0" fontId="12" fillId="8" borderId="76"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12" fillId="7" borderId="7" xfId="0" applyFont="1" applyFill="1" applyBorder="1" applyAlignment="1">
      <alignment horizontal="left" vertical="center" wrapText="1"/>
    </xf>
    <xf numFmtId="0" fontId="20" fillId="8" borderId="76" xfId="0" applyFont="1" applyFill="1" applyBorder="1" applyAlignment="1">
      <alignment horizontal="center" vertical="center"/>
    </xf>
    <xf numFmtId="0" fontId="26"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25" fillId="0" borderId="104" xfId="0" applyFont="1" applyBorder="1" applyAlignment="1">
      <alignment horizontal="justify" vertical="center" wrapText="1"/>
    </xf>
    <xf numFmtId="0" fontId="25" fillId="0" borderId="107" xfId="0" applyFont="1" applyBorder="1" applyAlignment="1">
      <alignment horizontal="justify" vertical="center" wrapText="1"/>
    </xf>
    <xf numFmtId="0" fontId="12" fillId="8" borderId="15"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8" borderId="24" xfId="0" applyFont="1" applyFill="1" applyBorder="1" applyAlignment="1">
      <alignment horizontal="center" vertical="center" wrapText="1"/>
    </xf>
    <xf numFmtId="0" fontId="12" fillId="8" borderId="106" xfId="0" applyFont="1" applyFill="1" applyBorder="1" applyAlignment="1">
      <alignment horizontal="center" vertical="center" wrapText="1"/>
    </xf>
    <xf numFmtId="0" fontId="12" fillId="8" borderId="110" xfId="0" applyFont="1" applyFill="1" applyBorder="1" applyAlignment="1">
      <alignment horizontal="center" vertical="center" wrapText="1"/>
    </xf>
    <xf numFmtId="0" fontId="12" fillId="8" borderId="111" xfId="0" applyFont="1" applyFill="1" applyBorder="1" applyAlignment="1">
      <alignment horizontal="center" vertical="center" wrapText="1"/>
    </xf>
    <xf numFmtId="0" fontId="12" fillId="8" borderId="85" xfId="0" applyFont="1" applyFill="1" applyBorder="1" applyAlignment="1">
      <alignment horizontal="center" vertical="center" wrapText="1"/>
    </xf>
    <xf numFmtId="0" fontId="12" fillId="8" borderId="86" xfId="0" applyFont="1" applyFill="1" applyBorder="1" applyAlignment="1">
      <alignment horizontal="center" vertical="center" wrapText="1"/>
    </xf>
    <xf numFmtId="0" fontId="12" fillId="8" borderId="105" xfId="0" applyFont="1" applyFill="1" applyBorder="1" applyAlignment="1">
      <alignment horizontal="center" vertical="center" wrapText="1"/>
    </xf>
    <xf numFmtId="0" fontId="12" fillId="8" borderId="87" xfId="0" applyFont="1" applyFill="1" applyBorder="1" applyAlignment="1">
      <alignment horizontal="left" vertical="center" wrapText="1"/>
    </xf>
    <xf numFmtId="0" fontId="12" fillId="8" borderId="104" xfId="0" applyFont="1" applyFill="1" applyBorder="1" applyAlignment="1">
      <alignment horizontal="left" vertical="center" wrapText="1"/>
    </xf>
    <xf numFmtId="0" fontId="13" fillId="13" borderId="4" xfId="0" applyFont="1" applyFill="1" applyBorder="1" applyAlignment="1">
      <alignment horizontal="center" vertical="center"/>
    </xf>
    <xf numFmtId="0" fontId="13" fillId="14" borderId="4" xfId="0" applyFont="1" applyFill="1" applyBorder="1" applyAlignment="1">
      <alignment horizontal="center" vertical="center" wrapText="1"/>
    </xf>
    <xf numFmtId="0" fontId="13" fillId="14" borderId="4" xfId="0" applyFont="1" applyFill="1" applyBorder="1" applyAlignment="1">
      <alignment horizontal="center" vertical="center"/>
    </xf>
    <xf numFmtId="0" fontId="25" fillId="10" borderId="4" xfId="0" applyFont="1" applyFill="1" applyBorder="1" applyAlignment="1">
      <alignment horizontal="center" vertical="center" wrapText="1"/>
    </xf>
    <xf numFmtId="0" fontId="13" fillId="10" borderId="4" xfId="0" applyFont="1" applyFill="1" applyBorder="1" applyAlignment="1">
      <alignment horizontal="center" vertical="center" wrapText="1"/>
    </xf>
  </cellXfs>
  <cellStyles count="9">
    <cellStyle name="Estilo 1" xfId="1"/>
    <cellStyle name="Millares" xfId="2" builtinId="3"/>
    <cellStyle name="Millares [0]" xfId="3" builtinId="6"/>
    <cellStyle name="Millares 2" xfId="4"/>
    <cellStyle name="Moneda" xfId="5" builtinId="4"/>
    <cellStyle name="Moneda [0]" xfId="6" builtinId="7"/>
    <cellStyle name="Moneda 2" xfId="7"/>
    <cellStyle name="Normal" xfId="0" builtinId="0"/>
    <cellStyle name="Porcentaje" xfId="8" builtinId="5"/>
  </cellStyles>
  <dxfs count="137">
    <dxf>
      <font>
        <color rgb="FF9C0006"/>
      </font>
      <fill>
        <patternFill>
          <bgColor rgb="FFFFC7CE"/>
        </patternFill>
      </fill>
    </dxf>
    <dxf>
      <font>
        <b/>
        <i val="0"/>
        <color auto="1"/>
        <name val="Cambria"/>
        <scheme val="none"/>
      </font>
      <fill>
        <patternFill patternType="solid">
          <fgColor indexed="64"/>
          <bgColor rgb="FFFF0000"/>
        </patternFill>
      </fill>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bgColor rgb="FFFF0000"/>
        </patternFill>
      </fill>
    </dxf>
    <dxf>
      <font>
        <b/>
        <i val="0"/>
        <color auto="1"/>
        <name val="Cambria"/>
        <scheme val="none"/>
      </font>
      <fill>
        <patternFill>
          <bgColor rgb="FFFF0000"/>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patternType="solid">
          <fgColor indexed="64"/>
          <bgColor rgb="FFFF0000"/>
        </patternFill>
      </fill>
      <border>
        <left style="thin">
          <color indexed="64"/>
        </left>
        <right style="thin">
          <color indexed="64"/>
        </right>
        <top style="thin">
          <color indexed="64"/>
        </top>
        <bottom style="thin">
          <color indexed="64"/>
        </bottom>
      </border>
    </dxf>
    <dxf>
      <font>
        <b/>
        <i val="0"/>
        <color auto="1"/>
        <name val="Cambria"/>
        <scheme val="none"/>
      </font>
      <fill>
        <patternFill>
          <bgColor theme="0" tint="-0.14996795556505021"/>
        </patternFill>
      </fill>
    </dxf>
    <dxf>
      <font>
        <color rgb="FFFFFF00"/>
      </font>
      <fill>
        <patternFill>
          <fgColor rgb="FFFF0000"/>
          <bgColor rgb="FFFF0000"/>
        </patternFill>
      </fill>
    </dxf>
    <dxf>
      <fill>
        <patternFill>
          <bgColor rgb="FF92D050"/>
        </patternFill>
      </fill>
      <border>
        <left style="thin">
          <color indexed="64"/>
        </left>
        <right style="thin">
          <color indexed="64"/>
        </right>
        <top style="thin">
          <color indexed="64"/>
        </top>
        <bottom style="thin">
          <color indexed="64"/>
        </bottom>
      </border>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bgColor theme="0" tint="-0.14996795556505021"/>
        </patternFill>
      </fill>
    </dxf>
    <dxf>
      <font>
        <b/>
        <i val="0"/>
        <color auto="1"/>
        <name val="Cambria"/>
        <scheme val="none"/>
      </font>
      <fill>
        <patternFill>
          <bgColor theme="0" tint="-0.14996795556505021"/>
        </patternFill>
      </fill>
    </dxf>
    <dxf>
      <font>
        <b/>
        <i val="0"/>
        <color auto="1"/>
        <name val="Cambria"/>
        <scheme val="none"/>
      </font>
      <fill>
        <patternFill>
          <bgColor theme="0" tint="-0.14996795556505021"/>
        </patternFill>
      </fill>
    </dxf>
    <dxf>
      <fill>
        <patternFill>
          <bgColor rgb="FF92D050"/>
        </patternFill>
      </fill>
      <border>
        <left style="thin">
          <color indexed="64"/>
        </left>
        <right style="thin">
          <color indexed="64"/>
        </right>
        <top style="thin">
          <color indexed="64"/>
        </top>
        <bottom style="thin">
          <color indexed="64"/>
        </bottom>
      </border>
    </dxf>
    <dxf>
      <font>
        <color rgb="FFFFFF00"/>
      </font>
      <fill>
        <patternFill>
          <bgColor rgb="FFFF0000"/>
        </patternFill>
      </fill>
    </dxf>
    <dxf>
      <font>
        <color rgb="FFFFFF00"/>
      </font>
      <fill>
        <patternFill>
          <bgColor rgb="FFFF0000"/>
        </patternFill>
      </fill>
    </dxf>
    <dxf>
      <font>
        <b/>
        <i val="0"/>
        <color auto="1"/>
        <name val="Cambria"/>
        <scheme val="none"/>
      </font>
      <fill>
        <patternFill>
          <bgColor rgb="FFFF0000"/>
        </patternFill>
      </fill>
    </dxf>
    <dxf>
      <font>
        <b/>
        <i val="0"/>
        <color auto="1"/>
        <name val="Cambria"/>
        <scheme val="none"/>
      </font>
      <fill>
        <patternFill>
          <bgColor rgb="FFFF0000"/>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bgColor rgb="FFFF0000"/>
        </patternFill>
      </fill>
    </dxf>
    <dxf>
      <font>
        <color rgb="FF9C0006"/>
      </font>
      <fill>
        <patternFill>
          <bgColor rgb="FFFFC7CE"/>
        </patternFill>
      </fill>
    </dxf>
    <dxf>
      <font>
        <color rgb="FF9C0006"/>
      </font>
      <fill>
        <patternFill>
          <bgColor rgb="FFFFC7CE"/>
        </patternFill>
      </fill>
    </dxf>
    <dxf>
      <font>
        <b/>
        <i val="0"/>
        <color auto="1"/>
        <name val="Cambria"/>
        <scheme val="none"/>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bgColor rgb="FFFF0000"/>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patternType="solid">
          <fgColor indexed="64"/>
          <bgColor rgb="FFFF0000"/>
        </patternFill>
      </fill>
      <border>
        <left style="thin">
          <color indexed="64"/>
        </left>
        <right style="thin">
          <color indexed="64"/>
        </right>
        <top style="thin">
          <color indexed="64"/>
        </top>
        <bottom style="thin">
          <color indexed="64"/>
        </bottom>
      </border>
    </dxf>
    <dxf>
      <font>
        <b/>
        <i val="0"/>
        <color auto="1"/>
        <name val="Cambria"/>
        <scheme val="none"/>
      </font>
      <fill>
        <patternFill>
          <bgColor theme="0" tint="-0.14996795556505021"/>
        </patternFill>
      </fill>
    </dxf>
    <dxf>
      <font>
        <color rgb="FFFFFF00"/>
      </font>
      <fill>
        <patternFill>
          <fgColor rgb="FFFF0000"/>
          <bgColor rgb="FFFF0000"/>
        </patternFill>
      </fill>
    </dxf>
    <dxf>
      <fill>
        <patternFill>
          <bgColor rgb="FF92D050"/>
        </patternFill>
      </fill>
      <border>
        <left style="thin">
          <color indexed="64"/>
        </left>
        <right style="thin">
          <color indexed="64"/>
        </right>
        <top style="thin">
          <color indexed="64"/>
        </top>
        <bottom style="thin">
          <color indexed="64"/>
        </bottom>
      </border>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bgColor theme="0" tint="-0.14996795556505021"/>
        </patternFill>
      </fill>
    </dxf>
    <dxf>
      <font>
        <b/>
        <i val="0"/>
        <color auto="1"/>
        <name val="Cambria"/>
        <scheme val="none"/>
      </font>
      <fill>
        <patternFill>
          <bgColor theme="0" tint="-0.14996795556505021"/>
        </patternFill>
      </fill>
    </dxf>
    <dxf>
      <font>
        <b/>
        <i val="0"/>
        <color auto="1"/>
        <name val="Cambria"/>
        <scheme val="none"/>
      </font>
      <fill>
        <patternFill>
          <bgColor theme="0" tint="-0.14996795556505021"/>
        </patternFill>
      </fill>
    </dxf>
    <dxf>
      <fill>
        <patternFill>
          <bgColor rgb="FF92D050"/>
        </patternFill>
      </fill>
      <border>
        <left style="thin">
          <color indexed="64"/>
        </left>
        <right style="thin">
          <color indexed="64"/>
        </right>
        <top style="thin">
          <color indexed="64"/>
        </top>
        <bottom style="thin">
          <color indexed="64"/>
        </bottom>
      </border>
    </dxf>
    <dxf>
      <font>
        <color rgb="FFFFFF00"/>
      </font>
      <fill>
        <patternFill>
          <bgColor rgb="FFFF0000"/>
        </patternFill>
      </fill>
    </dxf>
    <dxf>
      <font>
        <color rgb="FFFFFF00"/>
      </font>
      <fill>
        <patternFill>
          <bgColor rgb="FFFF0000"/>
        </patternFill>
      </fill>
    </dxf>
    <dxf>
      <font>
        <b/>
        <i val="0"/>
        <color auto="1"/>
        <name val="Cambria"/>
        <scheme val="none"/>
      </font>
      <fill>
        <patternFill>
          <bgColor rgb="FFFF0000"/>
        </patternFill>
      </fill>
    </dxf>
    <dxf>
      <font>
        <b/>
        <i val="0"/>
        <color auto="1"/>
        <name val="Cambria"/>
        <scheme val="none"/>
      </font>
      <fill>
        <patternFill>
          <bgColor rgb="FFFF0000"/>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bgColor rgb="FFFF0000"/>
        </patternFill>
      </fill>
    </dxf>
    <dxf>
      <font>
        <b/>
        <i val="0"/>
        <color auto="1"/>
        <name val="Cambria"/>
        <scheme val="none"/>
      </font>
      <fill>
        <patternFill patternType="solid">
          <fgColor indexed="64"/>
          <bgColor rgb="FFFF0000"/>
        </patternFill>
      </fill>
      <border>
        <left style="thin">
          <color indexed="64"/>
        </left>
        <right style="thin">
          <color indexed="64"/>
        </right>
        <top style="thin">
          <color indexed="64"/>
        </top>
        <bottom style="thin">
          <color indexed="64"/>
        </bottom>
      </border>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name val="Cambria"/>
        <scheme val="none"/>
      </font>
      <fill>
        <patternFill>
          <bgColor theme="0" tint="-0.14996795556505021"/>
        </patternFill>
      </fill>
    </dxf>
    <dxf>
      <font>
        <color rgb="FFFFFF00"/>
      </font>
      <fill>
        <patternFill>
          <fgColor rgb="FFFF0000"/>
          <bgColor rgb="FFFF0000"/>
        </patternFill>
      </fill>
    </dxf>
    <dxf>
      <fill>
        <patternFill>
          <bgColor rgb="FF92D050"/>
        </patternFill>
      </fill>
      <border>
        <left style="thin">
          <color indexed="64"/>
        </left>
        <right style="thin">
          <color indexed="64"/>
        </right>
        <top style="thin">
          <color indexed="64"/>
        </top>
        <bottom style="thin">
          <color indexed="64"/>
        </bottom>
      </border>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b/>
        <i val="0"/>
        <color auto="1"/>
        <name val="Cambria"/>
        <scheme val="none"/>
      </font>
      <fill>
        <patternFill>
          <bgColor theme="0" tint="-0.14996795556505021"/>
        </patternFill>
      </fill>
    </dxf>
    <dxf>
      <font>
        <b/>
        <i val="0"/>
        <color auto="1"/>
        <name val="Cambria"/>
        <scheme val="none"/>
      </font>
      <fill>
        <patternFill>
          <bgColor theme="0" tint="-0.14996795556505021"/>
        </patternFill>
      </fill>
    </dxf>
    <dxf>
      <font>
        <b/>
        <i val="0"/>
        <color auto="1"/>
        <name val="Cambria"/>
        <scheme val="none"/>
      </font>
      <fill>
        <patternFill>
          <bgColor theme="0" tint="-0.14996795556505021"/>
        </patternFill>
      </fill>
    </dxf>
    <dxf>
      <fill>
        <patternFill>
          <bgColor rgb="FF92D050"/>
        </patternFill>
      </fill>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b/>
        <i val="0"/>
        <color auto="1"/>
      </font>
      <fill>
        <patternFill>
          <bgColor rgb="FFFF0000"/>
        </patternFill>
      </fill>
    </dxf>
    <dxf>
      <font>
        <b/>
        <i val="0"/>
        <color auto="1"/>
      </font>
      <fill>
        <patternFill>
          <bgColor rgb="FF92D050"/>
        </patternFill>
      </fill>
    </dxf>
    <dxf>
      <font>
        <b/>
        <i val="0"/>
        <color auto="1"/>
      </font>
      <fill>
        <patternFill>
          <bgColor rgb="FFFF0000"/>
        </patternFill>
      </fill>
    </dxf>
    <dxf>
      <font>
        <b/>
        <i val="0"/>
        <color auto="1"/>
      </font>
      <fill>
        <patternFill>
          <bgColor rgb="FFFF0000"/>
        </patternFill>
      </fill>
    </dxf>
    <dxf>
      <font>
        <b/>
        <i val="0"/>
        <color auto="1"/>
      </font>
      <fill>
        <patternFill>
          <bgColor rgb="FF92D050"/>
        </patternFill>
      </fill>
    </dxf>
    <dxf>
      <fill>
        <patternFill>
          <bgColor rgb="FFFF0000"/>
        </patternFill>
      </fill>
    </dxf>
    <dxf>
      <font>
        <b/>
        <i val="0"/>
        <color auto="1"/>
      </font>
      <fill>
        <patternFill>
          <bgColor rgb="FFFF0000"/>
        </patternFill>
      </fill>
    </dxf>
    <dxf>
      <font>
        <b/>
        <i val="0"/>
        <color auto="1"/>
      </font>
      <fill>
        <patternFill>
          <bgColor rgb="FF92D050"/>
        </patternFill>
      </fill>
    </dxf>
    <dxf>
      <font>
        <b/>
        <i val="0"/>
        <color auto="1"/>
      </font>
      <fill>
        <patternFill>
          <bgColor rgb="FF92D050"/>
        </patternFill>
      </fill>
    </dxf>
    <dxf>
      <font>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theme="0"/>
      </font>
    </dxf>
    <dxf>
      <font>
        <color theme="0"/>
      </font>
    </dxf>
    <dxf>
      <font>
        <color theme="0"/>
      </font>
      <fill>
        <patternFill>
          <bgColor theme="3" tint="-0.24994659260841701"/>
        </patternFill>
      </fill>
    </dxf>
    <dxf>
      <font>
        <color theme="3" tint="-0.24994659260841701"/>
      </font>
      <fill>
        <patternFill>
          <bgColor theme="3" tint="-0.24994659260841701"/>
        </patternFill>
      </fill>
    </dxf>
    <dxf>
      <font>
        <color theme="4" tint="-0.499984740745262"/>
      </font>
      <fill>
        <patternFill>
          <bgColor theme="3" tint="-0.24994659260841701"/>
        </patternFill>
      </fill>
    </dxf>
    <dxf>
      <font>
        <b/>
        <i val="0"/>
        <color auto="1"/>
      </font>
      <fill>
        <patternFill>
          <bgColor rgb="FF92D050"/>
        </patternFill>
      </fill>
    </dxf>
    <dxf>
      <font>
        <b/>
        <i val="0"/>
        <color auto="1"/>
      </font>
      <fill>
        <patternFill>
          <bgColor rgb="FFFF0000"/>
        </patternFill>
      </fill>
    </dxf>
    <dxf>
      <font>
        <b/>
        <i val="0"/>
        <color auto="1"/>
      </font>
      <fill>
        <patternFill>
          <bgColor rgb="FFFFC000"/>
        </patternFill>
      </fill>
    </dxf>
    <dxf>
      <font>
        <b/>
        <i val="0"/>
        <color auto="1"/>
      </font>
      <fill>
        <patternFill>
          <bgColor rgb="FFFF0000"/>
        </patternFill>
      </fill>
    </dxf>
    <dxf>
      <font>
        <b/>
        <i val="0"/>
        <color auto="1"/>
      </font>
      <fill>
        <patternFill>
          <bgColor rgb="FF92D050"/>
        </patternFill>
      </fill>
    </dxf>
    <dxf>
      <font>
        <color theme="4" tint="0.59996337778862885"/>
      </font>
      <fill>
        <patternFill>
          <bgColor theme="4" tint="0.59996337778862885"/>
        </patternFill>
      </fill>
      <border>
        <left style="thin">
          <color indexed="64"/>
        </left>
        <right style="thin">
          <color indexed="64"/>
        </right>
        <top style="thin">
          <color indexed="64"/>
        </top>
        <bottom style="thin">
          <color indexed="64"/>
        </bottom>
      </border>
    </dxf>
    <dxf>
      <font>
        <b val="0"/>
        <i val="0"/>
        <color theme="0"/>
      </font>
    </dxf>
    <dxf>
      <fill>
        <patternFill>
          <bgColor rgb="FF92D050"/>
        </patternFill>
      </fill>
    </dxf>
    <dxf>
      <fill>
        <patternFill>
          <bgColor rgb="FFFFFF00"/>
        </patternFill>
      </fill>
      <border>
        <left style="thin">
          <color indexed="64"/>
        </left>
        <right style="thin">
          <color indexed="64"/>
        </right>
        <top style="thin">
          <color indexed="64"/>
        </top>
        <bottom style="thin">
          <color indexed="64"/>
        </bottom>
      </border>
    </dxf>
    <dxf>
      <font>
        <color theme="0"/>
      </font>
      <fill>
        <patternFill>
          <bgColor theme="0"/>
        </patternFill>
      </fill>
    </dxf>
    <dxf>
      <font>
        <color auto="1"/>
      </font>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border>
    </dxf>
    <dxf>
      <font>
        <color auto="1"/>
      </font>
      <fill>
        <patternFill>
          <bgColor theme="4" tint="0.59996337778862885"/>
        </patternFill>
      </fill>
      <border>
        <left style="thin">
          <color indexed="64"/>
        </left>
        <right style="thin">
          <color indexed="64"/>
        </right>
        <top style="thin">
          <color indexed="64"/>
        </top>
        <bottom style="thin">
          <color indexed="64"/>
        </bottom>
      </border>
    </dxf>
    <dxf>
      <font>
        <color theme="0"/>
      </font>
      <fill>
        <patternFill>
          <bgColor theme="0"/>
        </patternFill>
      </fill>
      <border>
        <left style="thin">
          <color theme="3" tint="-0.24994659260841701"/>
        </left>
        <right style="thin">
          <color theme="3" tint="-0.24994659260841701"/>
        </right>
        <top style="thin">
          <color theme="3" tint="-0.24994659260841701"/>
        </top>
        <bottom style="thin">
          <color theme="3" tint="-0.24994659260841701"/>
        </bottom>
      </border>
    </dxf>
    <dxf>
      <font>
        <b/>
        <i val="0"/>
        <color auto="1"/>
      </font>
      <fill>
        <patternFill>
          <bgColor rgb="FF92D050"/>
        </patternFill>
      </fill>
    </dxf>
    <dxf>
      <font>
        <b/>
        <i val="0"/>
        <color auto="1"/>
      </font>
      <fill>
        <patternFill>
          <bgColor rgb="FFFF0000"/>
        </patternFill>
      </fill>
    </dxf>
    <dxf>
      <fill>
        <patternFill>
          <bgColor rgb="FFFFFF00"/>
        </patternFill>
      </fill>
      <border>
        <left style="thin">
          <color indexed="64"/>
        </left>
        <right style="thin">
          <color indexed="64"/>
        </right>
        <top style="thin">
          <color indexed="64"/>
        </top>
        <bottom style="thin">
          <color indexed="64"/>
        </bottom>
      </border>
    </dxf>
    <dxf>
      <font>
        <color theme="0"/>
      </font>
      <fill>
        <patternFill>
          <bgColor theme="0"/>
        </patternFill>
      </fill>
    </dxf>
  </dxfs>
  <tableStyles count="0" defaultTableStyle="TableStyleMedium2" defaultPivotStyle="PivotStyleLight16"/>
  <colors>
    <mruColors>
      <color rgb="FF99CC0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5501004</xdr:colOff>
      <xdr:row>6</xdr:row>
      <xdr:rowOff>99484</xdr:rowOff>
    </xdr:from>
    <xdr:to>
      <xdr:col>1</xdr:col>
      <xdr:colOff>6184641</xdr:colOff>
      <xdr:row>6</xdr:row>
      <xdr:rowOff>261910</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5695737" y="2207684"/>
          <a:ext cx="683637" cy="162426"/>
        </a:xfrm>
        <a:prstGeom prst="rect">
          <a:avLst/>
        </a:prstGeom>
        <a:solidFill>
          <a:schemeClr val="tx2">
            <a:lumMod val="20000"/>
            <a:lumOff val="80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s-CL"/>
        </a:p>
      </xdr:txBody>
    </xdr:sp>
    <xdr:clientData/>
  </xdr:twoCellAnchor>
  <xdr:twoCellAnchor>
    <xdr:from>
      <xdr:col>1</xdr:col>
      <xdr:colOff>5477934</xdr:colOff>
      <xdr:row>6</xdr:row>
      <xdr:rowOff>42333</xdr:rowOff>
    </xdr:from>
    <xdr:to>
      <xdr:col>1</xdr:col>
      <xdr:colOff>6447250</xdr:colOff>
      <xdr:row>7</xdr:row>
      <xdr:rowOff>76200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5672667" y="2150533"/>
          <a:ext cx="96931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42386</xdr:colOff>
      <xdr:row>8</xdr:row>
      <xdr:rowOff>85726</xdr:rowOff>
    </xdr:from>
    <xdr:to>
      <xdr:col>9</xdr:col>
      <xdr:colOff>762954</xdr:colOff>
      <xdr:row>10</xdr:row>
      <xdr:rowOff>38100</xdr:rowOff>
    </xdr:to>
    <xdr:sp macro="" textlink="">
      <xdr:nvSpPr>
        <xdr:cNvPr id="2" name="1 Flecha izquierda">
          <a:extLst>
            <a:ext uri="{FF2B5EF4-FFF2-40B4-BE49-F238E27FC236}">
              <a16:creationId xmlns:a16="http://schemas.microsoft.com/office/drawing/2014/main" id="{00000000-0008-0000-0200-000002000000}"/>
            </a:ext>
          </a:extLst>
        </xdr:cNvPr>
        <xdr:cNvSpPr/>
      </xdr:nvSpPr>
      <xdr:spPr>
        <a:xfrm>
          <a:off x="12977336" y="542926"/>
          <a:ext cx="720568" cy="1019174"/>
        </a:xfrm>
        <a:prstGeom prst="leftArrow">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L"/>
        </a:p>
      </xdr:txBody>
    </xdr:sp>
    <xdr:clientData/>
  </xdr:twoCellAnchor>
  <xdr:twoCellAnchor>
    <xdr:from>
      <xdr:col>9</xdr:col>
      <xdr:colOff>42862</xdr:colOff>
      <xdr:row>17</xdr:row>
      <xdr:rowOff>0</xdr:rowOff>
    </xdr:from>
    <xdr:to>
      <xdr:col>9</xdr:col>
      <xdr:colOff>754447</xdr:colOff>
      <xdr:row>19</xdr:row>
      <xdr:rowOff>0</xdr:rowOff>
    </xdr:to>
    <xdr:sp macro="" textlink="">
      <xdr:nvSpPr>
        <xdr:cNvPr id="5" name="1 Flecha izquierda">
          <a:extLst>
            <a:ext uri="{FF2B5EF4-FFF2-40B4-BE49-F238E27FC236}">
              <a16:creationId xmlns:a16="http://schemas.microsoft.com/office/drawing/2014/main" id="{00000000-0008-0000-0200-000005000000}"/>
            </a:ext>
          </a:extLst>
        </xdr:cNvPr>
        <xdr:cNvSpPr/>
      </xdr:nvSpPr>
      <xdr:spPr>
        <a:xfrm>
          <a:off x="11863387" y="2744628"/>
          <a:ext cx="708010" cy="712947"/>
        </a:xfrm>
        <a:prstGeom prst="leftArrow">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L"/>
        </a:p>
      </xdr:txBody>
    </xdr:sp>
    <xdr:clientData/>
  </xdr:twoCellAnchor>
  <xdr:twoCellAnchor>
    <xdr:from>
      <xdr:col>9</xdr:col>
      <xdr:colOff>80487</xdr:colOff>
      <xdr:row>24</xdr:row>
      <xdr:rowOff>0</xdr:rowOff>
    </xdr:from>
    <xdr:to>
      <xdr:col>9</xdr:col>
      <xdr:colOff>824734</xdr:colOff>
      <xdr:row>25</xdr:row>
      <xdr:rowOff>57150</xdr:rowOff>
    </xdr:to>
    <xdr:sp macro="" textlink="">
      <xdr:nvSpPr>
        <xdr:cNvPr id="6" name="1 Flecha izquierda">
          <a:extLst>
            <a:ext uri="{FF2B5EF4-FFF2-40B4-BE49-F238E27FC236}">
              <a16:creationId xmlns:a16="http://schemas.microsoft.com/office/drawing/2014/main" id="{00000000-0008-0000-0200-000006000000}"/>
            </a:ext>
          </a:extLst>
        </xdr:cNvPr>
        <xdr:cNvSpPr/>
      </xdr:nvSpPr>
      <xdr:spPr>
        <a:xfrm>
          <a:off x="13015437" y="4943475"/>
          <a:ext cx="744247" cy="876300"/>
        </a:xfrm>
        <a:prstGeom prst="leftArrow">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L"/>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ETALLE%20PRESUPUESTO"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ETALLE%20APORTE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20EQUIPAMIENTO"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II.-%20PRESUPUESTO%20FINAL"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OTIZACIONE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RESUPUESTO%20MODIFICADO"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SALDOS%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PRESUPUESTO"/>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APORT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I"/>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TIZACION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MODIFICADO"/>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DOS "/>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C00000"/>
  </sheetPr>
  <dimension ref="B1:H15"/>
  <sheetViews>
    <sheetView showGridLines="0" showRowColHeaders="0" tabSelected="1" zoomScale="90" zoomScaleNormal="90" workbookViewId="0">
      <selection activeCell="B9" sqref="B9"/>
    </sheetView>
  </sheetViews>
  <sheetFormatPr baseColWidth="10" defaultColWidth="11.44140625" defaultRowHeight="14.4" x14ac:dyDescent="0.3"/>
  <cols>
    <col min="1" max="1" width="2.88671875" style="11" customWidth="1"/>
    <col min="2" max="2" width="223.109375" style="11" customWidth="1"/>
    <col min="3" max="3" width="5.6640625" style="11" customWidth="1"/>
    <col min="4" max="5" width="11.44140625" style="11"/>
    <col min="6" max="6" width="15" style="11" customWidth="1"/>
    <col min="7" max="12" width="11.44140625" style="11"/>
    <col min="13" max="13" width="7.6640625" style="11" customWidth="1"/>
    <col min="14" max="16384" width="11.44140625" style="11"/>
  </cols>
  <sheetData>
    <row r="1" spans="2:8" s="255" customFormat="1" ht="21" customHeight="1" x14ac:dyDescent="0.3">
      <c r="B1" s="5" t="s">
        <v>0</v>
      </c>
    </row>
    <row r="2" spans="2:8" ht="9.6" customHeight="1" x14ac:dyDescent="0.3"/>
    <row r="3" spans="2:8" ht="63.6" customHeight="1" x14ac:dyDescent="0.3">
      <c r="B3" s="3" t="s">
        <v>105</v>
      </c>
      <c r="C3" s="256"/>
      <c r="D3" s="256"/>
      <c r="E3" s="256"/>
      <c r="F3" s="256"/>
      <c r="G3" s="256"/>
      <c r="H3" s="256"/>
    </row>
    <row r="4" spans="2:8" ht="22.5" customHeight="1" x14ac:dyDescent="0.3">
      <c r="B4" s="4" t="s">
        <v>1</v>
      </c>
    </row>
    <row r="5" spans="2:8" ht="82.2" customHeight="1" x14ac:dyDescent="0.3">
      <c r="B5" s="2" t="s">
        <v>117</v>
      </c>
    </row>
    <row r="6" spans="2:8" ht="22.5" customHeight="1" x14ac:dyDescent="0.3">
      <c r="B6" s="4" t="s">
        <v>2</v>
      </c>
    </row>
    <row r="7" spans="2:8" ht="28.2" customHeight="1" x14ac:dyDescent="0.3">
      <c r="B7" s="1" t="s">
        <v>3</v>
      </c>
    </row>
    <row r="8" spans="2:8" ht="28.2" customHeight="1" x14ac:dyDescent="0.3">
      <c r="B8" s="2" t="s">
        <v>139</v>
      </c>
    </row>
    <row r="9" spans="2:8" ht="37.200000000000003" customHeight="1" x14ac:dyDescent="0.3">
      <c r="B9" s="2" t="s">
        <v>118</v>
      </c>
    </row>
    <row r="10" spans="2:8" ht="32.4" customHeight="1" x14ac:dyDescent="0.3">
      <c r="B10" s="2" t="s">
        <v>106</v>
      </c>
    </row>
    <row r="11" spans="2:8" ht="28.2" customHeight="1" x14ac:dyDescent="0.3">
      <c r="B11" s="1" t="s">
        <v>119</v>
      </c>
    </row>
    <row r="12" spans="2:8" ht="28.2" customHeight="1" x14ac:dyDescent="0.3">
      <c r="B12" s="2" t="s">
        <v>107</v>
      </c>
    </row>
    <row r="13" spans="2:8" ht="28.2" customHeight="1" x14ac:dyDescent="0.3">
      <c r="B13" s="1" t="s">
        <v>104</v>
      </c>
    </row>
    <row r="14" spans="2:8" ht="28.2" customHeight="1" x14ac:dyDescent="0.3">
      <c r="B14" s="1" t="s">
        <v>136</v>
      </c>
    </row>
    <row r="15" spans="2:8" x14ac:dyDescent="0.3">
      <c r="B15" s="256"/>
    </row>
  </sheetData>
  <sheetProtection password="E99B" sheet="1" selectLockedCells="1" selectUnlockedCells="1"/>
  <printOptions horizontalCentered="1"/>
  <pageMargins left="0" right="0" top="0.78740157480314965" bottom="0.98425196850393704" header="0.31496062992125984" footer="0.59055118110236227"/>
  <pageSetup scale="75" orientation="landscape" r:id="rId1"/>
  <headerFooter alignWithMargins="0">
    <oddFooter>&amp;L&amp;A - &amp;F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workbookViewId="0">
      <pane xSplit="1" ySplit="3" topLeftCell="B4" activePane="bottomRight" state="frozen"/>
      <selection pane="topRight" activeCell="B1" sqref="B1"/>
      <selection pane="bottomLeft" activeCell="A4" sqref="A4"/>
      <selection pane="bottomRight" activeCell="G11" sqref="G11"/>
    </sheetView>
  </sheetViews>
  <sheetFormatPr baseColWidth="10" defaultColWidth="11.5546875" defaultRowHeight="14.4" x14ac:dyDescent="0.3"/>
  <cols>
    <col min="1" max="1" width="33.6640625" style="257" customWidth="1"/>
    <col min="2" max="2" width="25.33203125" style="298" customWidth="1"/>
    <col min="3" max="4" width="13.109375" style="12" customWidth="1"/>
    <col min="5" max="5" width="4.6640625" style="12" customWidth="1"/>
    <col min="6" max="6" width="14.6640625" style="12" customWidth="1"/>
    <col min="7" max="7" width="12.44140625" style="12" customWidth="1"/>
    <col min="8" max="8" width="5.33203125" style="12" customWidth="1"/>
    <col min="9" max="9" width="14.6640625" style="12" customWidth="1"/>
    <col min="10" max="10" width="12.44140625" style="12" customWidth="1"/>
    <col min="11" max="13" width="11.5546875" style="12"/>
    <col min="14" max="14" width="4.6640625" customWidth="1"/>
    <col min="15" max="15" width="14.6640625" style="12" customWidth="1"/>
    <col min="16" max="16" width="12.44140625" style="12" customWidth="1"/>
    <col min="17" max="19" width="11.5546875" style="12"/>
    <col min="20" max="20" width="4.77734375" customWidth="1"/>
    <col min="21" max="16384" width="11.5546875" style="12"/>
  </cols>
  <sheetData>
    <row r="1" spans="1:23" ht="20.399999999999999" customHeight="1" x14ac:dyDescent="0.3">
      <c r="C1" s="493" t="s">
        <v>133</v>
      </c>
      <c r="D1" s="493"/>
      <c r="E1" s="257"/>
      <c r="F1" s="494" t="s">
        <v>134</v>
      </c>
      <c r="G1" s="494"/>
      <c r="I1" s="491" t="s">
        <v>99</v>
      </c>
      <c r="J1" s="491"/>
      <c r="O1" s="491" t="s">
        <v>99</v>
      </c>
      <c r="P1" s="491"/>
    </row>
    <row r="2" spans="1:23" ht="18" customHeight="1" x14ac:dyDescent="0.3">
      <c r="C2" s="304" t="s">
        <v>135</v>
      </c>
      <c r="D2" s="305"/>
      <c r="E2" s="258"/>
      <c r="F2" s="304" t="s">
        <v>135</v>
      </c>
      <c r="G2" s="305"/>
      <c r="I2" s="309" t="s">
        <v>135</v>
      </c>
      <c r="J2" s="310"/>
      <c r="K2" s="492" t="s">
        <v>130</v>
      </c>
      <c r="L2" s="492"/>
      <c r="M2" s="492"/>
      <c r="O2" s="309" t="s">
        <v>135</v>
      </c>
      <c r="P2" s="310"/>
      <c r="Q2" s="492" t="s">
        <v>130</v>
      </c>
      <c r="R2" s="492"/>
      <c r="S2" s="492"/>
      <c r="U2" s="490" t="s">
        <v>132</v>
      </c>
      <c r="V2" s="490"/>
      <c r="W2" s="490"/>
    </row>
    <row r="3" spans="1:23" ht="15.6" customHeight="1" x14ac:dyDescent="0.3">
      <c r="B3" s="303" t="s">
        <v>129</v>
      </c>
      <c r="C3" s="306" t="s">
        <v>100</v>
      </c>
      <c r="D3" s="307" t="s">
        <v>101</v>
      </c>
      <c r="E3" s="259"/>
      <c r="F3" s="306" t="s">
        <v>100</v>
      </c>
      <c r="G3" s="307" t="s">
        <v>101</v>
      </c>
      <c r="H3" s="259"/>
      <c r="I3" s="311" t="s">
        <v>100</v>
      </c>
      <c r="J3" s="312" t="s">
        <v>101</v>
      </c>
      <c r="K3" s="312" t="s">
        <v>102</v>
      </c>
      <c r="L3" s="315" t="s">
        <v>131</v>
      </c>
      <c r="M3" s="315" t="s">
        <v>103</v>
      </c>
      <c r="O3" s="311" t="s">
        <v>100</v>
      </c>
      <c r="P3" s="312" t="s">
        <v>101</v>
      </c>
      <c r="Q3" s="312" t="s">
        <v>102</v>
      </c>
      <c r="R3" s="315" t="s">
        <v>131</v>
      </c>
      <c r="S3" s="315" t="s">
        <v>103</v>
      </c>
      <c r="U3" s="308" t="s">
        <v>102</v>
      </c>
      <c r="V3" s="316" t="s">
        <v>131</v>
      </c>
      <c r="W3" s="316" t="s">
        <v>103</v>
      </c>
    </row>
    <row r="4" spans="1:23" ht="22.2" customHeight="1" x14ac:dyDescent="0.3">
      <c r="A4" s="260" t="s">
        <v>20</v>
      </c>
      <c r="B4" s="299"/>
      <c r="C4" s="261"/>
      <c r="D4" s="262">
        <f>+C4*$D$2</f>
        <v>0</v>
      </c>
      <c r="E4" s="259"/>
      <c r="F4" s="261"/>
      <c r="G4" s="262">
        <f t="shared" ref="G4:G10" si="0">+F4*$G$2</f>
        <v>0</v>
      </c>
      <c r="H4" s="259"/>
      <c r="I4" s="261"/>
      <c r="J4" s="262">
        <f t="shared" ref="J4:J10" si="1">+I4*$J$2</f>
        <v>0</v>
      </c>
      <c r="K4" s="262"/>
      <c r="L4" s="263"/>
      <c r="M4" s="264">
        <f>SUM(K4:L4)</f>
        <v>0</v>
      </c>
      <c r="O4" s="261"/>
      <c r="P4" s="262">
        <f t="shared" ref="P4:P10" si="2">+O4*$J$2</f>
        <v>0</v>
      </c>
      <c r="Q4" s="262"/>
      <c r="R4" s="263"/>
      <c r="S4" s="264">
        <f>SUM(Q4:R4)</f>
        <v>0</v>
      </c>
      <c r="U4" s="262">
        <f>SUMIF($I$3:$T$3,U$3,$I4:$T4)</f>
        <v>0</v>
      </c>
      <c r="V4" s="262">
        <f>SUMIF($I$3:$T$3,V$3,$I4:$T4)</f>
        <v>0</v>
      </c>
      <c r="W4" s="264">
        <f>SUM(U4:V4)</f>
        <v>0</v>
      </c>
    </row>
    <row r="5" spans="1:23" ht="22.2" customHeight="1" x14ac:dyDescent="0.3">
      <c r="A5" s="260" t="s">
        <v>109</v>
      </c>
      <c r="B5" s="299"/>
      <c r="C5" s="261"/>
      <c r="D5" s="262">
        <f t="shared" ref="D5:D10" si="3">+C5*$D$2</f>
        <v>0</v>
      </c>
      <c r="E5" s="259"/>
      <c r="F5" s="261"/>
      <c r="G5" s="262">
        <f t="shared" si="0"/>
        <v>0</v>
      </c>
      <c r="H5" s="259"/>
      <c r="I5" s="261"/>
      <c r="J5" s="262">
        <f t="shared" si="1"/>
        <v>0</v>
      </c>
      <c r="K5" s="262"/>
      <c r="L5" s="263"/>
      <c r="M5" s="264">
        <f t="shared" ref="M5:M10" si="4">SUM(K5:L5)</f>
        <v>0</v>
      </c>
      <c r="O5" s="261"/>
      <c r="P5" s="262">
        <f t="shared" si="2"/>
        <v>0</v>
      </c>
      <c r="Q5" s="262"/>
      <c r="R5" s="263"/>
      <c r="S5" s="264">
        <f t="shared" ref="S5:S10" si="5">SUM(Q5:R5)</f>
        <v>0</v>
      </c>
      <c r="U5" s="262">
        <f t="shared" ref="U5:V10" si="6">SUMIF($I$3:$T$3,U$3,$I5:$T5)</f>
        <v>0</v>
      </c>
      <c r="V5" s="262">
        <f t="shared" si="6"/>
        <v>0</v>
      </c>
      <c r="W5" s="264">
        <f t="shared" ref="W5:W10" si="7">SUM(U5:V5)</f>
        <v>0</v>
      </c>
    </row>
    <row r="6" spans="1:23" ht="22.2" customHeight="1" x14ac:dyDescent="0.3">
      <c r="A6" s="260" t="s">
        <v>32</v>
      </c>
      <c r="B6" s="299"/>
      <c r="C6" s="261"/>
      <c r="D6" s="262">
        <f t="shared" si="3"/>
        <v>0</v>
      </c>
      <c r="E6" s="259"/>
      <c r="F6" s="261"/>
      <c r="G6" s="262">
        <f t="shared" si="0"/>
        <v>0</v>
      </c>
      <c r="H6" s="259"/>
      <c r="I6" s="261"/>
      <c r="J6" s="262">
        <f t="shared" si="1"/>
        <v>0</v>
      </c>
      <c r="K6" s="262"/>
      <c r="L6" s="263"/>
      <c r="M6" s="264">
        <f t="shared" si="4"/>
        <v>0</v>
      </c>
      <c r="O6" s="261"/>
      <c r="P6" s="262">
        <f t="shared" si="2"/>
        <v>0</v>
      </c>
      <c r="Q6" s="262"/>
      <c r="R6" s="263"/>
      <c r="S6" s="264">
        <f t="shared" si="5"/>
        <v>0</v>
      </c>
      <c r="U6" s="262">
        <f t="shared" si="6"/>
        <v>0</v>
      </c>
      <c r="V6" s="262">
        <f t="shared" si="6"/>
        <v>0</v>
      </c>
      <c r="W6" s="264">
        <f t="shared" si="7"/>
        <v>0</v>
      </c>
    </row>
    <row r="7" spans="1:23" ht="22.2" customHeight="1" x14ac:dyDescent="0.3">
      <c r="A7" s="260" t="s">
        <v>33</v>
      </c>
      <c r="B7" s="299"/>
      <c r="C7" s="261"/>
      <c r="D7" s="262">
        <f t="shared" si="3"/>
        <v>0</v>
      </c>
      <c r="E7" s="259"/>
      <c r="F7" s="261"/>
      <c r="G7" s="262">
        <f t="shared" si="0"/>
        <v>0</v>
      </c>
      <c r="H7" s="259"/>
      <c r="I7" s="261"/>
      <c r="J7" s="262">
        <f t="shared" si="1"/>
        <v>0</v>
      </c>
      <c r="K7" s="262"/>
      <c r="L7" s="263"/>
      <c r="M7" s="264">
        <f t="shared" si="4"/>
        <v>0</v>
      </c>
      <c r="O7" s="261"/>
      <c r="P7" s="262">
        <f t="shared" si="2"/>
        <v>0</v>
      </c>
      <c r="Q7" s="262"/>
      <c r="R7" s="263"/>
      <c r="S7" s="264">
        <f t="shared" si="5"/>
        <v>0</v>
      </c>
      <c r="U7" s="262">
        <f t="shared" si="6"/>
        <v>0</v>
      </c>
      <c r="V7" s="262">
        <f t="shared" si="6"/>
        <v>0</v>
      </c>
      <c r="W7" s="264">
        <f t="shared" si="7"/>
        <v>0</v>
      </c>
    </row>
    <row r="8" spans="1:23" ht="22.2" customHeight="1" x14ac:dyDescent="0.3">
      <c r="A8" s="260" t="s">
        <v>34</v>
      </c>
      <c r="B8" s="299"/>
      <c r="C8" s="261"/>
      <c r="D8" s="262">
        <f t="shared" si="3"/>
        <v>0</v>
      </c>
      <c r="E8" s="259"/>
      <c r="F8" s="261"/>
      <c r="G8" s="262">
        <f t="shared" si="0"/>
        <v>0</v>
      </c>
      <c r="H8" s="259"/>
      <c r="I8" s="261"/>
      <c r="J8" s="262">
        <f t="shared" si="1"/>
        <v>0</v>
      </c>
      <c r="K8" s="262"/>
      <c r="L8" s="263"/>
      <c r="M8" s="264">
        <f t="shared" si="4"/>
        <v>0</v>
      </c>
      <c r="O8" s="261"/>
      <c r="P8" s="262">
        <f t="shared" si="2"/>
        <v>0</v>
      </c>
      <c r="Q8" s="262"/>
      <c r="R8" s="263"/>
      <c r="S8" s="264">
        <f t="shared" si="5"/>
        <v>0</v>
      </c>
      <c r="U8" s="262">
        <f>SUMIF($I$3:$T$3,U$3,$I8:$T8)</f>
        <v>0</v>
      </c>
      <c r="V8" s="262">
        <f>SUMIF($I$3:$T$3,V$3,$I8:$T8)</f>
        <v>0</v>
      </c>
      <c r="W8" s="264">
        <f t="shared" si="7"/>
        <v>0</v>
      </c>
    </row>
    <row r="9" spans="1:23" ht="22.2" customHeight="1" x14ac:dyDescent="0.3">
      <c r="A9" s="260" t="s">
        <v>36</v>
      </c>
      <c r="B9" s="299"/>
      <c r="C9" s="261"/>
      <c r="D9" s="262">
        <f t="shared" si="3"/>
        <v>0</v>
      </c>
      <c r="E9" s="259"/>
      <c r="F9" s="261"/>
      <c r="G9" s="262">
        <f t="shared" si="0"/>
        <v>0</v>
      </c>
      <c r="H9" s="259"/>
      <c r="I9" s="261"/>
      <c r="J9" s="262">
        <f t="shared" si="1"/>
        <v>0</v>
      </c>
      <c r="K9" s="262"/>
      <c r="L9" s="263"/>
      <c r="M9" s="264">
        <f t="shared" si="4"/>
        <v>0</v>
      </c>
      <c r="O9" s="261"/>
      <c r="P9" s="262">
        <f t="shared" si="2"/>
        <v>0</v>
      </c>
      <c r="Q9" s="262"/>
      <c r="R9" s="263"/>
      <c r="S9" s="264">
        <f t="shared" si="5"/>
        <v>0</v>
      </c>
      <c r="U9" s="262">
        <f t="shared" si="6"/>
        <v>0</v>
      </c>
      <c r="V9" s="262">
        <f t="shared" si="6"/>
        <v>0</v>
      </c>
      <c r="W9" s="264">
        <f t="shared" si="7"/>
        <v>0</v>
      </c>
    </row>
    <row r="10" spans="1:23" ht="22.2" customHeight="1" x14ac:dyDescent="0.3">
      <c r="A10" s="260" t="s">
        <v>111</v>
      </c>
      <c r="B10" s="299"/>
      <c r="C10" s="261"/>
      <c r="D10" s="262">
        <f t="shared" si="3"/>
        <v>0</v>
      </c>
      <c r="E10" s="259"/>
      <c r="F10" s="261"/>
      <c r="G10" s="262">
        <f t="shared" si="0"/>
        <v>0</v>
      </c>
      <c r="H10" s="259"/>
      <c r="I10" s="261"/>
      <c r="J10" s="262">
        <f t="shared" si="1"/>
        <v>0</v>
      </c>
      <c r="K10" s="262"/>
      <c r="L10" s="263"/>
      <c r="M10" s="264">
        <f t="shared" si="4"/>
        <v>0</v>
      </c>
      <c r="O10" s="261"/>
      <c r="P10" s="262">
        <f t="shared" si="2"/>
        <v>0</v>
      </c>
      <c r="Q10" s="262"/>
      <c r="R10" s="263"/>
      <c r="S10" s="264">
        <f t="shared" si="5"/>
        <v>0</v>
      </c>
      <c r="U10" s="262">
        <f t="shared" si="6"/>
        <v>0</v>
      </c>
      <c r="V10" s="262">
        <f t="shared" si="6"/>
        <v>0</v>
      </c>
      <c r="W10" s="264">
        <f t="shared" si="7"/>
        <v>0</v>
      </c>
    </row>
    <row r="11" spans="1:23" ht="22.2" customHeight="1" x14ac:dyDescent="0.3">
      <c r="C11" s="301">
        <f>SUM(C4:C10)</f>
        <v>0</v>
      </c>
      <c r="D11" s="302">
        <f>SUM(D4:D10)</f>
        <v>0</v>
      </c>
      <c r="E11" s="259"/>
      <c r="F11" s="301">
        <f>SUM(F4:F10)</f>
        <v>0</v>
      </c>
      <c r="G11" s="302">
        <f>SUM(G4:G10)</f>
        <v>0</v>
      </c>
      <c r="H11" s="259"/>
      <c r="I11" s="313">
        <f>SUM(I4:I10)</f>
        <v>0</v>
      </c>
      <c r="J11" s="314">
        <f>SUM(J4:J10)</f>
        <v>0</v>
      </c>
      <c r="K11" s="313">
        <f>SUM(K4:K10)</f>
        <v>0</v>
      </c>
      <c r="L11" s="314">
        <f>SUM(L4:L10)</f>
        <v>0</v>
      </c>
      <c r="M11" s="314">
        <f>SUM(M4:M10)</f>
        <v>0</v>
      </c>
      <c r="O11" s="313">
        <f>SUM(O4:O10)</f>
        <v>0</v>
      </c>
      <c r="P11" s="314">
        <f>SUM(P4:P10)</f>
        <v>0</v>
      </c>
      <c r="Q11" s="313">
        <f>SUM(Q4:Q10)</f>
        <v>0</v>
      </c>
      <c r="R11" s="314">
        <f>SUM(R4:R10)</f>
        <v>0</v>
      </c>
      <c r="S11" s="314">
        <f>SUM(S4:S10)</f>
        <v>0</v>
      </c>
      <c r="U11" s="317">
        <f>SUM(U4:U10)</f>
        <v>0</v>
      </c>
      <c r="V11" s="318">
        <f>SUM(V4:V10)</f>
        <v>0</v>
      </c>
      <c r="W11" s="318">
        <f>SUM(W4:W10)</f>
        <v>0</v>
      </c>
    </row>
    <row r="12" spans="1:23" x14ac:dyDescent="0.3">
      <c r="C12" s="259"/>
      <c r="D12" s="259"/>
      <c r="E12" s="259"/>
      <c r="F12" s="259"/>
      <c r="G12" s="259"/>
      <c r="H12" s="259"/>
      <c r="I12" s="259"/>
      <c r="J12" s="259"/>
      <c r="K12" s="259"/>
      <c r="O12" s="259"/>
      <c r="P12" s="259"/>
      <c r="Q12" s="259"/>
      <c r="U12" s="259"/>
    </row>
    <row r="14" spans="1:23" x14ac:dyDescent="0.3">
      <c r="A14" s="265" t="s">
        <v>20</v>
      </c>
      <c r="B14" s="299"/>
      <c r="C14" s="261">
        <f>SUMIF($A$4:$A$10,$A14,C$4:C$10)</f>
        <v>0</v>
      </c>
      <c r="D14" s="300">
        <f>SUMIF($A$4:$A$10,$A14,D$4:D$10)</f>
        <v>0</v>
      </c>
      <c r="F14" s="261">
        <f>SUMIF($A$4:$A$10,$A14,F$4:F$10)</f>
        <v>0</v>
      </c>
      <c r="G14" s="300">
        <f>SUMIF($A$4:$A$10,$A14,G$4:G$10)</f>
        <v>0</v>
      </c>
      <c r="I14" s="261">
        <f>SUMIF($A$4:$A$10,$A14,I$4:I$10)</f>
        <v>0</v>
      </c>
      <c r="J14" s="300">
        <f>SUMIF($A$4:$A$10,$A14,J$4:J$10)</f>
        <v>0</v>
      </c>
      <c r="K14" s="261">
        <f>SUMIF($A$4:$A$10,$A14,K$4:K$10)</f>
        <v>0</v>
      </c>
      <c r="L14" s="300">
        <f>SUMIF($A$4:$A$10,$A14,L$4:L$10)</f>
        <v>0</v>
      </c>
      <c r="M14" s="300">
        <f>SUMIF($A$4:$A$10,$A14,M$4:M$10)</f>
        <v>0</v>
      </c>
      <c r="N14" s="12"/>
      <c r="O14" s="261">
        <f>SUMIF($A$4:$A$10,$A14,O$4:O$10)</f>
        <v>0</v>
      </c>
      <c r="P14" s="300">
        <f>SUMIF($A$4:$A$10,$A14,P$4:P$10)</f>
        <v>0</v>
      </c>
      <c r="Q14" s="261">
        <f>SUMIF($A$4:$A$10,$A14,Q$4:Q$10)</f>
        <v>0</v>
      </c>
      <c r="R14" s="300">
        <f>SUMIF($A$4:$A$10,$A14,R$4:R$10)</f>
        <v>0</v>
      </c>
      <c r="S14" s="300">
        <f>SUMIF($A$4:$A$10,$A14,S$4:S$10)</f>
        <v>0</v>
      </c>
      <c r="U14" s="261">
        <f>SUMIF($A$4:$A$10,$A14,U$4:U$10)</f>
        <v>0</v>
      </c>
      <c r="V14" s="300">
        <f>SUMIF($A$4:$A$10,$A14,V$4:V$10)</f>
        <v>0</v>
      </c>
      <c r="W14" s="300">
        <f>SUMIF($A$4:$A$10,$A14,W$4:W$10)</f>
        <v>0</v>
      </c>
    </row>
    <row r="15" spans="1:23" x14ac:dyDescent="0.3">
      <c r="A15" s="265" t="s">
        <v>109</v>
      </c>
      <c r="B15" s="299"/>
      <c r="C15" s="261">
        <f t="shared" ref="C15:R20" si="8">SUMIF($A$4:$A$10,$A15,C$4:C$10)</f>
        <v>0</v>
      </c>
      <c r="D15" s="300">
        <f t="shared" si="8"/>
        <v>0</v>
      </c>
      <c r="F15" s="261">
        <f t="shared" si="8"/>
        <v>0</v>
      </c>
      <c r="G15" s="300">
        <f t="shared" si="8"/>
        <v>0</v>
      </c>
      <c r="I15" s="261">
        <f t="shared" si="8"/>
        <v>0</v>
      </c>
      <c r="J15" s="300">
        <f t="shared" si="8"/>
        <v>0</v>
      </c>
      <c r="K15" s="261">
        <f t="shared" si="8"/>
        <v>0</v>
      </c>
      <c r="L15" s="300">
        <f t="shared" si="8"/>
        <v>0</v>
      </c>
      <c r="M15" s="300">
        <f t="shared" si="8"/>
        <v>0</v>
      </c>
      <c r="N15" s="12"/>
      <c r="O15" s="261">
        <f t="shared" si="8"/>
        <v>0</v>
      </c>
      <c r="P15" s="300">
        <f t="shared" si="8"/>
        <v>0</v>
      </c>
      <c r="Q15" s="261">
        <f t="shared" si="8"/>
        <v>0</v>
      </c>
      <c r="R15" s="300">
        <f t="shared" si="8"/>
        <v>0</v>
      </c>
      <c r="S15" s="300">
        <f t="shared" ref="O15:S20" si="9">SUMIF($A$4:$A$10,$A15,S$4:S$10)</f>
        <v>0</v>
      </c>
      <c r="U15" s="261">
        <f t="shared" ref="U15:W20" si="10">SUMIF($A$4:$A$10,$A15,U$4:U$10)</f>
        <v>0</v>
      </c>
      <c r="V15" s="300">
        <f t="shared" si="10"/>
        <v>0</v>
      </c>
      <c r="W15" s="300">
        <f t="shared" si="10"/>
        <v>0</v>
      </c>
    </row>
    <row r="16" spans="1:23" ht="24" x14ac:dyDescent="0.3">
      <c r="A16" s="265" t="s">
        <v>32</v>
      </c>
      <c r="B16" s="299"/>
      <c r="C16" s="261">
        <f t="shared" si="8"/>
        <v>0</v>
      </c>
      <c r="D16" s="300">
        <f t="shared" si="8"/>
        <v>0</v>
      </c>
      <c r="F16" s="261">
        <f t="shared" si="8"/>
        <v>0</v>
      </c>
      <c r="G16" s="300">
        <f t="shared" si="8"/>
        <v>0</v>
      </c>
      <c r="I16" s="261">
        <f t="shared" si="8"/>
        <v>0</v>
      </c>
      <c r="J16" s="300">
        <f t="shared" si="8"/>
        <v>0</v>
      </c>
      <c r="K16" s="261">
        <f t="shared" si="8"/>
        <v>0</v>
      </c>
      <c r="L16" s="300">
        <f t="shared" si="8"/>
        <v>0</v>
      </c>
      <c r="M16" s="300">
        <f t="shared" si="8"/>
        <v>0</v>
      </c>
      <c r="N16" s="12"/>
      <c r="O16" s="261">
        <f t="shared" si="9"/>
        <v>0</v>
      </c>
      <c r="P16" s="300">
        <f t="shared" si="9"/>
        <v>0</v>
      </c>
      <c r="Q16" s="261">
        <f t="shared" si="9"/>
        <v>0</v>
      </c>
      <c r="R16" s="300">
        <f t="shared" si="9"/>
        <v>0</v>
      </c>
      <c r="S16" s="300">
        <f t="shared" si="9"/>
        <v>0</v>
      </c>
      <c r="U16" s="261">
        <f t="shared" si="10"/>
        <v>0</v>
      </c>
      <c r="V16" s="300">
        <f t="shared" si="10"/>
        <v>0</v>
      </c>
      <c r="W16" s="300">
        <f t="shared" si="10"/>
        <v>0</v>
      </c>
    </row>
    <row r="17" spans="1:23" x14ac:dyDescent="0.3">
      <c r="A17" s="265" t="s">
        <v>33</v>
      </c>
      <c r="B17" s="299"/>
      <c r="C17" s="261">
        <f t="shared" si="8"/>
        <v>0</v>
      </c>
      <c r="D17" s="300">
        <f t="shared" si="8"/>
        <v>0</v>
      </c>
      <c r="F17" s="261">
        <f t="shared" si="8"/>
        <v>0</v>
      </c>
      <c r="G17" s="300">
        <f t="shared" si="8"/>
        <v>0</v>
      </c>
      <c r="I17" s="261">
        <f t="shared" si="8"/>
        <v>0</v>
      </c>
      <c r="J17" s="300">
        <f t="shared" si="8"/>
        <v>0</v>
      </c>
      <c r="K17" s="261">
        <f t="shared" si="8"/>
        <v>0</v>
      </c>
      <c r="L17" s="300">
        <f t="shared" si="8"/>
        <v>0</v>
      </c>
      <c r="M17" s="300">
        <f t="shared" si="8"/>
        <v>0</v>
      </c>
      <c r="N17" s="12"/>
      <c r="O17" s="261">
        <f t="shared" si="9"/>
        <v>0</v>
      </c>
      <c r="P17" s="300">
        <f t="shared" si="9"/>
        <v>0</v>
      </c>
      <c r="Q17" s="261">
        <f t="shared" si="9"/>
        <v>0</v>
      </c>
      <c r="R17" s="300">
        <f t="shared" si="9"/>
        <v>0</v>
      </c>
      <c r="S17" s="300">
        <f t="shared" si="9"/>
        <v>0</v>
      </c>
      <c r="U17" s="261">
        <f t="shared" si="10"/>
        <v>0</v>
      </c>
      <c r="V17" s="300">
        <f t="shared" si="10"/>
        <v>0</v>
      </c>
      <c r="W17" s="300">
        <f t="shared" si="10"/>
        <v>0</v>
      </c>
    </row>
    <row r="18" spans="1:23" x14ac:dyDescent="0.3">
      <c r="A18" s="265" t="s">
        <v>34</v>
      </c>
      <c r="B18" s="299"/>
      <c r="C18" s="261">
        <f t="shared" si="8"/>
        <v>0</v>
      </c>
      <c r="D18" s="300">
        <f t="shared" si="8"/>
        <v>0</v>
      </c>
      <c r="F18" s="261">
        <f t="shared" si="8"/>
        <v>0</v>
      </c>
      <c r="G18" s="300">
        <f t="shared" si="8"/>
        <v>0</v>
      </c>
      <c r="I18" s="261">
        <f t="shared" si="8"/>
        <v>0</v>
      </c>
      <c r="J18" s="300">
        <f t="shared" si="8"/>
        <v>0</v>
      </c>
      <c r="K18" s="261">
        <f t="shared" si="8"/>
        <v>0</v>
      </c>
      <c r="L18" s="300">
        <f t="shared" si="8"/>
        <v>0</v>
      </c>
      <c r="M18" s="300">
        <f t="shared" si="8"/>
        <v>0</v>
      </c>
      <c r="N18" s="12"/>
      <c r="O18" s="261">
        <f t="shared" si="9"/>
        <v>0</v>
      </c>
      <c r="P18" s="300">
        <f t="shared" si="9"/>
        <v>0</v>
      </c>
      <c r="Q18" s="261">
        <f t="shared" si="9"/>
        <v>0</v>
      </c>
      <c r="R18" s="300">
        <f t="shared" si="9"/>
        <v>0</v>
      </c>
      <c r="S18" s="300">
        <f t="shared" si="9"/>
        <v>0</v>
      </c>
      <c r="U18" s="261">
        <f t="shared" si="10"/>
        <v>0</v>
      </c>
      <c r="V18" s="300">
        <f t="shared" si="10"/>
        <v>0</v>
      </c>
      <c r="W18" s="300">
        <f t="shared" si="10"/>
        <v>0</v>
      </c>
    </row>
    <row r="19" spans="1:23" ht="24" x14ac:dyDescent="0.3">
      <c r="A19" s="265" t="s">
        <v>36</v>
      </c>
      <c r="B19" s="299"/>
      <c r="C19" s="261">
        <f t="shared" si="8"/>
        <v>0</v>
      </c>
      <c r="D19" s="300">
        <f t="shared" si="8"/>
        <v>0</v>
      </c>
      <c r="F19" s="261">
        <f t="shared" si="8"/>
        <v>0</v>
      </c>
      <c r="G19" s="300">
        <f t="shared" si="8"/>
        <v>0</v>
      </c>
      <c r="I19" s="261">
        <f t="shared" si="8"/>
        <v>0</v>
      </c>
      <c r="J19" s="300">
        <f t="shared" si="8"/>
        <v>0</v>
      </c>
      <c r="K19" s="261">
        <f t="shared" si="8"/>
        <v>0</v>
      </c>
      <c r="L19" s="300">
        <f t="shared" si="8"/>
        <v>0</v>
      </c>
      <c r="M19" s="300">
        <f t="shared" si="8"/>
        <v>0</v>
      </c>
      <c r="N19" s="12"/>
      <c r="O19" s="261">
        <f t="shared" si="9"/>
        <v>0</v>
      </c>
      <c r="P19" s="300">
        <f t="shared" si="9"/>
        <v>0</v>
      </c>
      <c r="Q19" s="261">
        <f t="shared" si="9"/>
        <v>0</v>
      </c>
      <c r="R19" s="300">
        <f t="shared" si="9"/>
        <v>0</v>
      </c>
      <c r="S19" s="300">
        <f t="shared" si="9"/>
        <v>0</v>
      </c>
      <c r="U19" s="261">
        <f t="shared" si="10"/>
        <v>0</v>
      </c>
      <c r="V19" s="300">
        <f t="shared" si="10"/>
        <v>0</v>
      </c>
      <c r="W19" s="300">
        <f t="shared" si="10"/>
        <v>0</v>
      </c>
    </row>
    <row r="20" spans="1:23" x14ac:dyDescent="0.3">
      <c r="A20" s="265" t="s">
        <v>111</v>
      </c>
      <c r="B20" s="299"/>
      <c r="C20" s="261">
        <f t="shared" si="8"/>
        <v>0</v>
      </c>
      <c r="D20" s="300">
        <f t="shared" si="8"/>
        <v>0</v>
      </c>
      <c r="F20" s="261">
        <f t="shared" si="8"/>
        <v>0</v>
      </c>
      <c r="G20" s="300">
        <f t="shared" si="8"/>
        <v>0</v>
      </c>
      <c r="I20" s="261">
        <f t="shared" si="8"/>
        <v>0</v>
      </c>
      <c r="J20" s="300">
        <f t="shared" si="8"/>
        <v>0</v>
      </c>
      <c r="K20" s="261">
        <f t="shared" si="8"/>
        <v>0</v>
      </c>
      <c r="L20" s="300">
        <f t="shared" si="8"/>
        <v>0</v>
      </c>
      <c r="M20" s="300">
        <f t="shared" si="8"/>
        <v>0</v>
      </c>
      <c r="N20" s="12"/>
      <c r="O20" s="261">
        <f t="shared" si="9"/>
        <v>0</v>
      </c>
      <c r="P20" s="300">
        <f t="shared" si="9"/>
        <v>0</v>
      </c>
      <c r="Q20" s="261">
        <f t="shared" si="9"/>
        <v>0</v>
      </c>
      <c r="R20" s="300">
        <f t="shared" si="9"/>
        <v>0</v>
      </c>
      <c r="S20" s="300">
        <f t="shared" si="9"/>
        <v>0</v>
      </c>
      <c r="U20" s="261">
        <f t="shared" si="10"/>
        <v>0</v>
      </c>
      <c r="V20" s="300">
        <f t="shared" si="10"/>
        <v>0</v>
      </c>
      <c r="W20" s="300">
        <f t="shared" si="10"/>
        <v>0</v>
      </c>
    </row>
    <row r="21" spans="1:23" x14ac:dyDescent="0.3">
      <c r="C21" s="301">
        <f>SUM(C14:C20)</f>
        <v>0</v>
      </c>
      <c r="D21" s="302">
        <f t="shared" ref="D21:M21" si="11">SUM(D14:D20)</f>
        <v>0</v>
      </c>
      <c r="E21" s="126"/>
      <c r="F21" s="301">
        <f t="shared" si="11"/>
        <v>0</v>
      </c>
      <c r="G21" s="302">
        <f t="shared" si="11"/>
        <v>0</v>
      </c>
      <c r="H21" s="126"/>
      <c r="I21" s="313">
        <f t="shared" si="11"/>
        <v>0</v>
      </c>
      <c r="J21" s="314">
        <f t="shared" si="11"/>
        <v>0</v>
      </c>
      <c r="K21" s="313">
        <f t="shared" si="11"/>
        <v>0</v>
      </c>
      <c r="L21" s="314">
        <f t="shared" si="11"/>
        <v>0</v>
      </c>
      <c r="M21" s="314">
        <f t="shared" si="11"/>
        <v>0</v>
      </c>
      <c r="N21" s="126"/>
      <c r="O21" s="313">
        <f t="shared" ref="O21:S21" si="12">SUM(O14:O20)</f>
        <v>0</v>
      </c>
      <c r="P21" s="314">
        <f t="shared" si="12"/>
        <v>0</v>
      </c>
      <c r="Q21" s="313">
        <f t="shared" si="12"/>
        <v>0</v>
      </c>
      <c r="R21" s="314">
        <f t="shared" si="12"/>
        <v>0</v>
      </c>
      <c r="S21" s="314">
        <f t="shared" si="12"/>
        <v>0</v>
      </c>
      <c r="U21" s="317">
        <f t="shared" ref="U21:W21" si="13">SUM(U14:U20)</f>
        <v>0</v>
      </c>
      <c r="V21" s="318">
        <f t="shared" si="13"/>
        <v>0</v>
      </c>
      <c r="W21" s="318">
        <f t="shared" si="13"/>
        <v>0</v>
      </c>
    </row>
  </sheetData>
  <mergeCells count="7">
    <mergeCell ref="U2:W2"/>
    <mergeCell ref="O1:P1"/>
    <mergeCell ref="Q2:S2"/>
    <mergeCell ref="C1:D1"/>
    <mergeCell ref="F1:G1"/>
    <mergeCell ref="I1:J1"/>
    <mergeCell ref="K2: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showGridLines="0" zoomScale="90" zoomScaleNormal="90" workbookViewId="0">
      <selection activeCell="J5" sqref="J5"/>
    </sheetView>
  </sheetViews>
  <sheetFormatPr baseColWidth="10" defaultColWidth="11.44140625" defaultRowHeight="13.8" x14ac:dyDescent="0.3"/>
  <cols>
    <col min="1" max="1" width="2.109375" style="6" customWidth="1"/>
    <col min="2" max="2" width="11.6640625" style="6" customWidth="1"/>
    <col min="3" max="3" width="10.109375" style="6" customWidth="1"/>
    <col min="4" max="4" width="11.6640625" style="6" customWidth="1"/>
    <col min="5" max="5" width="21.44140625" style="6" customWidth="1"/>
    <col min="6" max="6" width="17.109375" style="6" customWidth="1"/>
    <col min="7" max="10" width="15.6640625" style="6" customWidth="1"/>
    <col min="11" max="11" width="2.44140625" style="6" customWidth="1"/>
    <col min="12" max="12" width="70.6640625" style="6" customWidth="1"/>
    <col min="13" max="13" width="2.88671875" style="6" customWidth="1"/>
    <col min="14" max="17" width="11.44140625" style="6"/>
    <col min="18" max="18" width="2.44140625" style="6" customWidth="1"/>
    <col min="19" max="16384" width="11.44140625" style="6"/>
  </cols>
  <sheetData>
    <row r="1" spans="1:13" s="137" customFormat="1" ht="24" customHeight="1" x14ac:dyDescent="0.3">
      <c r="A1" s="134"/>
      <c r="B1" s="355" t="s">
        <v>4</v>
      </c>
      <c r="C1" s="355"/>
      <c r="D1" s="355"/>
      <c r="E1" s="355"/>
      <c r="F1" s="355"/>
      <c r="G1" s="355"/>
      <c r="H1" s="355"/>
      <c r="I1" s="355"/>
      <c r="J1" s="355"/>
      <c r="K1" s="135"/>
      <c r="L1" s="162" t="s">
        <v>5</v>
      </c>
      <c r="M1" s="136"/>
    </row>
    <row r="2" spans="1:13" ht="17.399999999999999" customHeight="1" x14ac:dyDescent="0.3">
      <c r="A2" s="138"/>
      <c r="B2" s="163" t="s">
        <v>6</v>
      </c>
      <c r="C2" s="139"/>
      <c r="K2" s="140"/>
      <c r="L2" s="378" t="s">
        <v>120</v>
      </c>
      <c r="M2" s="141"/>
    </row>
    <row r="3" spans="1:13" s="8" customFormat="1" ht="27" customHeight="1" x14ac:dyDescent="0.3">
      <c r="A3" s="142"/>
      <c r="B3" s="374" t="s">
        <v>7</v>
      </c>
      <c r="C3" s="375"/>
      <c r="D3" s="375"/>
      <c r="E3" s="375"/>
      <c r="F3" s="376"/>
      <c r="G3" s="359" t="s">
        <v>8</v>
      </c>
      <c r="H3" s="359"/>
      <c r="I3" s="359"/>
      <c r="J3" s="359"/>
      <c r="K3" s="143"/>
      <c r="L3" s="378"/>
      <c r="M3" s="144"/>
    </row>
    <row r="4" spans="1:13" ht="22.5" customHeight="1" x14ac:dyDescent="0.3">
      <c r="A4" s="138"/>
      <c r="B4" s="368" t="s">
        <v>9</v>
      </c>
      <c r="C4" s="369"/>
      <c r="D4" s="369"/>
      <c r="E4" s="369"/>
      <c r="F4" s="370"/>
      <c r="G4" s="7" t="s">
        <v>10</v>
      </c>
      <c r="H4" s="7" t="s">
        <v>11</v>
      </c>
      <c r="I4" s="7" t="s">
        <v>12</v>
      </c>
      <c r="J4" s="145" t="s">
        <v>13</v>
      </c>
      <c r="K4" s="140"/>
      <c r="L4" s="378"/>
      <c r="M4" s="141"/>
    </row>
    <row r="5" spans="1:13" ht="23.25" customHeight="1" x14ac:dyDescent="0.3">
      <c r="A5" s="138"/>
      <c r="B5" s="371"/>
      <c r="C5" s="372"/>
      <c r="D5" s="372"/>
      <c r="E5" s="372"/>
      <c r="F5" s="373"/>
      <c r="G5" s="146">
        <v>820</v>
      </c>
      <c r="H5" s="146">
        <v>890</v>
      </c>
      <c r="I5" s="146">
        <v>1</v>
      </c>
      <c r="J5" s="147"/>
      <c r="K5" s="140"/>
      <c r="L5" s="378"/>
      <c r="M5" s="141"/>
    </row>
    <row r="6" spans="1:13" s="8" customFormat="1" ht="10.5" customHeight="1" x14ac:dyDescent="0.3">
      <c r="A6" s="142"/>
      <c r="K6" s="143"/>
      <c r="L6" s="378"/>
      <c r="M6" s="144"/>
    </row>
    <row r="7" spans="1:13" ht="25.95" customHeight="1" x14ac:dyDescent="0.3">
      <c r="A7" s="138"/>
      <c r="B7" s="357" t="s">
        <v>14</v>
      </c>
      <c r="C7" s="357"/>
      <c r="D7" s="357"/>
      <c r="E7" s="357"/>
      <c r="F7" s="356" t="s">
        <v>15</v>
      </c>
      <c r="G7" s="148" t="s">
        <v>16</v>
      </c>
      <c r="H7" s="356" t="s">
        <v>17</v>
      </c>
      <c r="I7" s="360" t="s">
        <v>18</v>
      </c>
      <c r="J7" s="361"/>
      <c r="K7" s="140"/>
      <c r="L7" s="378"/>
      <c r="M7" s="141"/>
    </row>
    <row r="8" spans="1:13" ht="19.5" customHeight="1" x14ac:dyDescent="0.3">
      <c r="A8" s="138"/>
      <c r="B8" s="357"/>
      <c r="C8" s="357"/>
      <c r="D8" s="357"/>
      <c r="E8" s="357"/>
      <c r="F8" s="356"/>
      <c r="G8" s="145" t="s">
        <v>10</v>
      </c>
      <c r="H8" s="356"/>
      <c r="I8" s="362"/>
      <c r="J8" s="363"/>
      <c r="K8" s="140"/>
      <c r="L8" s="378"/>
      <c r="M8" s="141"/>
    </row>
    <row r="9" spans="1:13" ht="31.2" customHeight="1" x14ac:dyDescent="0.3">
      <c r="A9" s="138"/>
      <c r="B9" s="358" t="s">
        <v>19</v>
      </c>
      <c r="C9" s="358"/>
      <c r="D9" s="357" t="s">
        <v>20</v>
      </c>
      <c r="E9" s="357"/>
      <c r="F9" s="149"/>
      <c r="G9" s="150"/>
      <c r="H9" s="151">
        <f>IF($G$8&gt;0,G9*HLOOKUP($G$8,$G$4:$J$5,2,0),0)</f>
        <v>0</v>
      </c>
      <c r="I9" s="364"/>
      <c r="J9" s="365"/>
      <c r="K9" s="140"/>
      <c r="L9" s="378"/>
      <c r="M9" s="141"/>
    </row>
    <row r="10" spans="1:13" ht="30" customHeight="1" x14ac:dyDescent="0.3">
      <c r="A10" s="138"/>
      <c r="B10" s="358"/>
      <c r="C10" s="358"/>
      <c r="D10" s="357" t="s">
        <v>109</v>
      </c>
      <c r="E10" s="357"/>
      <c r="F10" s="149"/>
      <c r="G10" s="150"/>
      <c r="H10" s="151">
        <f>IF($G$8&gt;0,G10*HLOOKUP($G$8,$G$4:$J$5,2,0),0)</f>
        <v>0</v>
      </c>
      <c r="I10" s="366"/>
      <c r="J10" s="367"/>
      <c r="K10" s="140"/>
      <c r="L10" s="378"/>
      <c r="M10" s="141"/>
    </row>
    <row r="11" spans="1:13" x14ac:dyDescent="0.3">
      <c r="A11" s="138"/>
      <c r="K11" s="140"/>
      <c r="L11" s="378"/>
      <c r="M11" s="141"/>
    </row>
    <row r="12" spans="1:13" ht="25.95" customHeight="1" x14ac:dyDescent="0.3">
      <c r="A12" s="138"/>
      <c r="B12" s="357" t="s">
        <v>21</v>
      </c>
      <c r="C12" s="357"/>
      <c r="D12" s="357"/>
      <c r="E12" s="357"/>
      <c r="F12" s="356" t="s">
        <v>15</v>
      </c>
      <c r="G12" s="148" t="s">
        <v>16</v>
      </c>
      <c r="H12" s="356" t="s">
        <v>17</v>
      </c>
      <c r="I12" s="360" t="s">
        <v>18</v>
      </c>
      <c r="J12" s="361"/>
      <c r="K12" s="140"/>
      <c r="L12" s="378"/>
      <c r="M12" s="141"/>
    </row>
    <row r="13" spans="1:13" ht="23.25" customHeight="1" x14ac:dyDescent="0.3">
      <c r="A13" s="138"/>
      <c r="B13" s="357"/>
      <c r="C13" s="357"/>
      <c r="D13" s="357"/>
      <c r="E13" s="357"/>
      <c r="F13" s="356"/>
      <c r="G13" s="145" t="s">
        <v>11</v>
      </c>
      <c r="H13" s="356"/>
      <c r="I13" s="362"/>
      <c r="J13" s="363"/>
      <c r="K13" s="140"/>
      <c r="L13" s="378"/>
      <c r="M13" s="141"/>
    </row>
    <row r="14" spans="1:13" ht="30" customHeight="1" x14ac:dyDescent="0.3">
      <c r="A14" s="138"/>
      <c r="B14" s="358" t="s">
        <v>19</v>
      </c>
      <c r="C14" s="358"/>
      <c r="D14" s="357" t="s">
        <v>20</v>
      </c>
      <c r="E14" s="357"/>
      <c r="F14" s="149"/>
      <c r="G14" s="150"/>
      <c r="H14" s="151">
        <f>IF($G$13&gt;0,G14*HLOOKUP($G$13,$G$4:$J$5,2,0),0)</f>
        <v>0</v>
      </c>
      <c r="I14" s="366"/>
      <c r="J14" s="367"/>
      <c r="K14" s="140"/>
      <c r="L14" s="378"/>
      <c r="M14" s="141"/>
    </row>
    <row r="15" spans="1:13" ht="30" customHeight="1" x14ac:dyDescent="0.3">
      <c r="A15" s="138"/>
      <c r="B15" s="358"/>
      <c r="C15" s="358"/>
      <c r="D15" s="357" t="s">
        <v>109</v>
      </c>
      <c r="E15" s="357"/>
      <c r="F15" s="149"/>
      <c r="G15" s="150"/>
      <c r="H15" s="151">
        <f>IF($G$13&gt;0,G15*HLOOKUP($G$13,$G$4:$J$5,2,0),0)</f>
        <v>0</v>
      </c>
      <c r="I15" s="366"/>
      <c r="J15" s="367"/>
      <c r="K15" s="140"/>
      <c r="L15" s="378"/>
      <c r="M15" s="141"/>
    </row>
    <row r="16" spans="1:13" ht="12.75" hidden="1" customHeight="1" x14ac:dyDescent="0.3">
      <c r="A16" s="138"/>
      <c r="B16" s="152"/>
      <c r="C16" s="152"/>
      <c r="D16" s="152"/>
      <c r="E16" s="152"/>
      <c r="F16" s="152"/>
      <c r="G16" s="152"/>
      <c r="H16" s="152"/>
      <c r="I16" s="152"/>
      <c r="J16" s="152"/>
      <c r="K16" s="153"/>
      <c r="L16" s="154"/>
      <c r="M16" s="141"/>
    </row>
    <row r="17" spans="1:14" ht="27.75" customHeight="1" x14ac:dyDescent="0.3">
      <c r="A17" s="155"/>
      <c r="B17" s="377" t="s">
        <v>108</v>
      </c>
      <c r="C17" s="377"/>
      <c r="D17" s="377"/>
      <c r="E17" s="377"/>
      <c r="F17" s="377"/>
      <c r="G17" s="377"/>
      <c r="H17" s="377"/>
      <c r="I17" s="377"/>
      <c r="J17" s="377"/>
      <c r="K17" s="377"/>
      <c r="L17" s="377"/>
      <c r="M17" s="156"/>
      <c r="N17" s="9"/>
    </row>
    <row r="18" spans="1:14" ht="221.4" customHeight="1" x14ac:dyDescent="0.3">
      <c r="A18" s="138"/>
      <c r="B18" s="353" t="s">
        <v>110</v>
      </c>
      <c r="C18" s="354"/>
      <c r="D18" s="354"/>
      <c r="E18" s="354"/>
      <c r="F18" s="354"/>
      <c r="G18" s="354"/>
      <c r="H18" s="354"/>
      <c r="I18" s="354"/>
      <c r="J18" s="354"/>
      <c r="K18" s="354"/>
      <c r="L18" s="354"/>
      <c r="M18" s="141"/>
    </row>
    <row r="19" spans="1:14" x14ac:dyDescent="0.3">
      <c r="A19" s="157"/>
      <c r="B19" s="158"/>
      <c r="C19" s="158"/>
      <c r="D19" s="158"/>
      <c r="E19" s="158"/>
      <c r="F19" s="158"/>
      <c r="G19" s="159"/>
      <c r="H19" s="159"/>
      <c r="I19" s="159"/>
      <c r="J19" s="159"/>
      <c r="K19" s="159"/>
      <c r="L19" s="159"/>
      <c r="M19" s="160"/>
    </row>
    <row r="21" spans="1:14" x14ac:dyDescent="0.3">
      <c r="B21" s="352"/>
      <c r="C21" s="352"/>
      <c r="D21" s="352"/>
      <c r="E21" s="352"/>
      <c r="F21" s="352"/>
      <c r="G21" s="352"/>
      <c r="H21" s="352"/>
      <c r="I21" s="352"/>
      <c r="J21" s="352"/>
      <c r="K21" s="352"/>
      <c r="L21" s="352"/>
    </row>
    <row r="22" spans="1:14" x14ac:dyDescent="0.3">
      <c r="B22" s="352"/>
      <c r="C22" s="352"/>
      <c r="D22" s="352"/>
      <c r="E22" s="352"/>
      <c r="F22" s="352"/>
      <c r="G22" s="352"/>
      <c r="H22" s="352"/>
      <c r="I22" s="352"/>
      <c r="J22" s="352"/>
      <c r="K22" s="352"/>
      <c r="L22" s="352"/>
    </row>
    <row r="23" spans="1:14" x14ac:dyDescent="0.3">
      <c r="B23" s="352"/>
      <c r="C23" s="352"/>
      <c r="D23" s="352"/>
      <c r="E23" s="352"/>
      <c r="F23" s="352"/>
      <c r="G23" s="352"/>
      <c r="H23" s="352"/>
      <c r="I23" s="352"/>
      <c r="J23" s="352"/>
      <c r="K23" s="352"/>
      <c r="L23" s="352"/>
    </row>
    <row r="24" spans="1:14" x14ac:dyDescent="0.3">
      <c r="B24" s="352"/>
      <c r="C24" s="352"/>
      <c r="D24" s="352"/>
      <c r="E24" s="352"/>
      <c r="F24" s="352"/>
      <c r="G24" s="352"/>
      <c r="H24" s="352"/>
      <c r="I24" s="352"/>
      <c r="J24" s="352"/>
      <c r="K24" s="352"/>
      <c r="L24" s="352"/>
    </row>
    <row r="25" spans="1:14" x14ac:dyDescent="0.3">
      <c r="B25" s="352"/>
      <c r="C25" s="352"/>
      <c r="D25" s="352"/>
      <c r="E25" s="352"/>
      <c r="F25" s="352"/>
      <c r="G25" s="352"/>
      <c r="H25" s="352"/>
      <c r="I25" s="352"/>
      <c r="J25" s="352"/>
      <c r="K25" s="352"/>
      <c r="L25" s="352"/>
    </row>
    <row r="26" spans="1:14" x14ac:dyDescent="0.3">
      <c r="B26" s="352"/>
      <c r="C26" s="352"/>
      <c r="D26" s="352"/>
      <c r="E26" s="352"/>
      <c r="F26" s="352"/>
      <c r="G26" s="352"/>
      <c r="H26" s="352"/>
      <c r="I26" s="352"/>
      <c r="J26" s="352"/>
      <c r="K26" s="352"/>
      <c r="L26" s="352"/>
    </row>
    <row r="27" spans="1:14" x14ac:dyDescent="0.3">
      <c r="B27" s="352"/>
      <c r="C27" s="352"/>
      <c r="D27" s="352"/>
      <c r="E27" s="352"/>
      <c r="F27" s="352"/>
      <c r="G27" s="352"/>
      <c r="H27" s="352"/>
      <c r="I27" s="352"/>
      <c r="J27" s="352"/>
      <c r="K27" s="352"/>
      <c r="L27" s="352"/>
    </row>
    <row r="28" spans="1:14" x14ac:dyDescent="0.3">
      <c r="B28" s="352"/>
      <c r="C28" s="352"/>
      <c r="D28" s="352"/>
      <c r="E28" s="352"/>
      <c r="F28" s="352"/>
      <c r="G28" s="352"/>
      <c r="H28" s="352"/>
      <c r="I28" s="352"/>
      <c r="J28" s="352"/>
      <c r="K28" s="352"/>
      <c r="L28" s="352"/>
    </row>
    <row r="29" spans="1:14" x14ac:dyDescent="0.3">
      <c r="B29" s="352"/>
      <c r="C29" s="352"/>
      <c r="D29" s="352"/>
      <c r="E29" s="352"/>
      <c r="F29" s="352"/>
      <c r="G29" s="352"/>
      <c r="H29" s="352"/>
      <c r="I29" s="352"/>
      <c r="J29" s="352"/>
      <c r="K29" s="352"/>
      <c r="L29" s="352"/>
    </row>
    <row r="30" spans="1:14" x14ac:dyDescent="0.3">
      <c r="B30" s="352"/>
      <c r="C30" s="352"/>
      <c r="D30" s="352"/>
      <c r="E30" s="352"/>
      <c r="F30" s="352"/>
      <c r="G30" s="352"/>
      <c r="H30" s="352"/>
      <c r="I30" s="352"/>
      <c r="J30" s="352"/>
      <c r="K30" s="352"/>
      <c r="L30" s="352"/>
    </row>
    <row r="31" spans="1:14" x14ac:dyDescent="0.3">
      <c r="B31" s="352"/>
      <c r="C31" s="352"/>
      <c r="D31" s="352"/>
      <c r="E31" s="352"/>
      <c r="F31" s="352"/>
      <c r="G31" s="352"/>
      <c r="H31" s="352"/>
      <c r="I31" s="352"/>
      <c r="J31" s="352"/>
      <c r="K31" s="352"/>
      <c r="L31" s="352"/>
    </row>
    <row r="32" spans="1:14" x14ac:dyDescent="0.3">
      <c r="B32" s="352"/>
      <c r="C32" s="352"/>
      <c r="D32" s="352"/>
      <c r="E32" s="352"/>
      <c r="F32" s="352"/>
      <c r="G32" s="352"/>
      <c r="H32" s="352"/>
      <c r="I32" s="352"/>
      <c r="J32" s="352"/>
      <c r="K32" s="352"/>
      <c r="L32" s="352"/>
    </row>
    <row r="36" spans="13:14" x14ac:dyDescent="0.3">
      <c r="M36" s="8"/>
      <c r="N36" s="8"/>
    </row>
    <row r="39" spans="13:14" x14ac:dyDescent="0.3">
      <c r="M39" s="8"/>
      <c r="N39" s="8"/>
    </row>
  </sheetData>
  <sheetProtection password="E99B" sheet="1" formatRows="0" selectLockedCells="1"/>
  <mergeCells count="37">
    <mergeCell ref="B4:F5"/>
    <mergeCell ref="D15:E15"/>
    <mergeCell ref="B3:F3"/>
    <mergeCell ref="B17:L17"/>
    <mergeCell ref="I10:J10"/>
    <mergeCell ref="I12:J13"/>
    <mergeCell ref="I14:J14"/>
    <mergeCell ref="L2:L15"/>
    <mergeCell ref="B1:J1"/>
    <mergeCell ref="H7:H8"/>
    <mergeCell ref="F7:F8"/>
    <mergeCell ref="D14:E14"/>
    <mergeCell ref="B14:C15"/>
    <mergeCell ref="B9:C10"/>
    <mergeCell ref="D9:E9"/>
    <mergeCell ref="B7:E8"/>
    <mergeCell ref="D10:E10"/>
    <mergeCell ref="G3:J3"/>
    <mergeCell ref="H12:H13"/>
    <mergeCell ref="F12:F13"/>
    <mergeCell ref="B12:E13"/>
    <mergeCell ref="I7:J8"/>
    <mergeCell ref="I9:J9"/>
    <mergeCell ref="I15:J15"/>
    <mergeCell ref="B22:L22"/>
    <mergeCell ref="B23:L23"/>
    <mergeCell ref="B24:L24"/>
    <mergeCell ref="B25:L25"/>
    <mergeCell ref="B18:L18"/>
    <mergeCell ref="B21:L21"/>
    <mergeCell ref="B32:L32"/>
    <mergeCell ref="B26:L26"/>
    <mergeCell ref="B27:L27"/>
    <mergeCell ref="B28:L28"/>
    <mergeCell ref="B29:L29"/>
    <mergeCell ref="B30:L30"/>
    <mergeCell ref="B31:L31"/>
  </mergeCells>
  <dataValidations count="2">
    <dataValidation type="custom" allowBlank="1" showInputMessage="1" showErrorMessage="1" sqref="H9:H10 H14:H15">
      <formula1>H9</formula1>
    </dataValidation>
    <dataValidation type="list" allowBlank="1" showInputMessage="1" showErrorMessage="1" sqref="G8 G13">
      <formula1>$G$4:$J$4</formula1>
    </dataValidation>
  </dataValidations>
  <printOptions horizontalCentered="1"/>
  <pageMargins left="0" right="0" top="0.78740157480314965" bottom="0.78740157480314965" header="0" footer="0.39370078740157483"/>
  <pageSetup paperSize="5" scale="70" orientation="landscape" r:id="rId1"/>
  <headerFooter alignWithMargins="0">
    <oddFooter>&amp;L&amp;A - &amp;F
&amp;D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P32"/>
  <sheetViews>
    <sheetView showGridLines="0" topLeftCell="C6" zoomScale="83" zoomScaleNormal="83" zoomScaleSheetLayoutView="80" workbookViewId="0">
      <selection activeCell="E9" sqref="E9"/>
    </sheetView>
  </sheetViews>
  <sheetFormatPr baseColWidth="10" defaultColWidth="11.44140625" defaultRowHeight="15.6" x14ac:dyDescent="0.3"/>
  <cols>
    <col min="1" max="1" width="0" style="11" hidden="1" customWidth="1"/>
    <col min="2" max="2" width="3.33203125" style="11" customWidth="1"/>
    <col min="3" max="3" width="74.33203125" style="11" customWidth="1"/>
    <col min="4" max="4" width="40.5546875" style="11" customWidth="1"/>
    <col min="5" max="5" width="21.109375" style="13" customWidth="1"/>
    <col min="6" max="7" width="3.33203125" style="11" customWidth="1"/>
    <col min="8" max="8" width="41.33203125" style="11" customWidth="1"/>
    <col min="9" max="9" width="3.88671875" style="11" customWidth="1"/>
    <col min="10" max="10" width="13.5546875" style="11" customWidth="1"/>
    <col min="11" max="11" width="46.33203125" style="11" customWidth="1"/>
    <col min="12" max="12" width="10.88671875" style="11" customWidth="1"/>
    <col min="13" max="16" width="13.88671875" style="12" customWidth="1"/>
    <col min="17" max="16384" width="11.44140625" style="11"/>
  </cols>
  <sheetData>
    <row r="1" spans="2:16" hidden="1" x14ac:dyDescent="0.3"/>
    <row r="2" spans="2:16" hidden="1" x14ac:dyDescent="0.3"/>
    <row r="3" spans="2:16" hidden="1" x14ac:dyDescent="0.3"/>
    <row r="4" spans="2:16" hidden="1" x14ac:dyDescent="0.3"/>
    <row r="5" spans="2:16" hidden="1" x14ac:dyDescent="0.3"/>
    <row r="6" spans="2:16" ht="10.199999999999999" customHeight="1" x14ac:dyDescent="0.3">
      <c r="B6" s="14"/>
      <c r="C6" s="10"/>
      <c r="D6" s="10"/>
      <c r="E6" s="15"/>
      <c r="F6" s="16"/>
      <c r="G6" s="10"/>
      <c r="H6" s="10"/>
      <c r="I6" s="16"/>
      <c r="M6" s="166">
        <f>E9+E10</f>
        <v>0</v>
      </c>
      <c r="N6" s="166">
        <f>(E9+E10)*10%</f>
        <v>0</v>
      </c>
      <c r="O6" s="166">
        <f>IF($M$6&gt;$M$7,$M$6-N6-950000000,0)</f>
        <v>0</v>
      </c>
      <c r="P6" s="166">
        <f>O6+N6</f>
        <v>0</v>
      </c>
    </row>
    <row r="7" spans="2:16" ht="15" customHeight="1" x14ac:dyDescent="0.3">
      <c r="B7" s="17"/>
      <c r="C7" s="165" t="s">
        <v>121</v>
      </c>
      <c r="D7" s="18"/>
      <c r="E7" s="19" t="s">
        <v>22</v>
      </c>
      <c r="F7" s="16"/>
      <c r="G7" s="10"/>
      <c r="H7" s="173" t="s">
        <v>23</v>
      </c>
      <c r="I7" s="16"/>
      <c r="M7" s="167">
        <f>+(M8*N7)/N8</f>
        <v>1055555555.5555556</v>
      </c>
      <c r="N7" s="168">
        <v>1</v>
      </c>
      <c r="P7" s="169">
        <f>+E9+E10-E19-E20</f>
        <v>0</v>
      </c>
    </row>
    <row r="8" spans="2:16" ht="9.6" customHeight="1" thickBot="1" x14ac:dyDescent="0.35">
      <c r="B8" s="20"/>
      <c r="C8" s="10"/>
      <c r="D8" s="10"/>
      <c r="E8" s="15"/>
      <c r="F8" s="16"/>
      <c r="G8" s="10"/>
      <c r="H8" s="10"/>
      <c r="I8" s="16"/>
      <c r="M8" s="170">
        <v>950000000</v>
      </c>
      <c r="N8" s="171">
        <v>0.9</v>
      </c>
      <c r="P8" s="169">
        <f>IF($P$7&gt;$M$8,$P$7-$M$8,0)</f>
        <v>0</v>
      </c>
    </row>
    <row r="9" spans="2:16" ht="42" customHeight="1" x14ac:dyDescent="0.25">
      <c r="B9" s="20"/>
      <c r="C9" s="382" t="s">
        <v>122</v>
      </c>
      <c r="D9" s="164" t="s">
        <v>20</v>
      </c>
      <c r="E9" s="21">
        <v>0</v>
      </c>
      <c r="F9" s="16"/>
      <c r="G9" s="10"/>
      <c r="H9" s="380" t="str">
        <f>IF($M$6&gt;=400000000,"Total of A. Equipment complies with the Minimum Amount.-","Total Amount of A. Equipment must be equal to or greater than $400.000.000.-")</f>
        <v>Total Amount of A. Equipment must be equal to or greater than $400.000.000.-</v>
      </c>
      <c r="I9" s="22"/>
      <c r="K9" s="383" t="s">
        <v>126</v>
      </c>
      <c r="M9" s="172"/>
      <c r="N9" s="172"/>
    </row>
    <row r="10" spans="2:16" ht="42" customHeight="1" thickBot="1" x14ac:dyDescent="0.35">
      <c r="B10" s="20"/>
      <c r="C10" s="382"/>
      <c r="D10" s="254" t="s">
        <v>109</v>
      </c>
      <c r="E10" s="21">
        <v>0</v>
      </c>
      <c r="F10" s="16"/>
      <c r="G10" s="10"/>
      <c r="H10" s="381"/>
      <c r="I10" s="22"/>
      <c r="K10" s="384"/>
    </row>
    <row r="11" spans="2:16" ht="10.199999999999999" customHeight="1" x14ac:dyDescent="0.3">
      <c r="B11" s="14"/>
      <c r="C11" s="10"/>
      <c r="D11" s="10"/>
      <c r="E11" s="23"/>
      <c r="F11" s="16"/>
      <c r="G11" s="10"/>
      <c r="H11" s="10"/>
      <c r="I11" s="16"/>
    </row>
    <row r="12" spans="2:16" ht="10.199999999999999" customHeight="1" thickBot="1" x14ac:dyDescent="0.35">
      <c r="B12" s="24"/>
      <c r="C12" s="25"/>
      <c r="D12" s="25"/>
      <c r="E12" s="26"/>
      <c r="F12" s="27"/>
      <c r="G12" s="25"/>
      <c r="H12" s="25"/>
      <c r="I12" s="27"/>
    </row>
    <row r="13" spans="2:16" ht="10.199999999999999" customHeight="1" thickTop="1" x14ac:dyDescent="0.3">
      <c r="B13" s="28"/>
      <c r="C13" s="10"/>
      <c r="D13" s="10"/>
      <c r="E13" s="29"/>
      <c r="F13" s="16"/>
      <c r="G13" s="10"/>
      <c r="H13" s="10"/>
      <c r="I13" s="30"/>
    </row>
    <row r="14" spans="2:16" ht="16.95" customHeight="1" x14ac:dyDescent="0.25">
      <c r="B14" s="17"/>
      <c r="C14" s="165" t="s">
        <v>24</v>
      </c>
      <c r="D14" s="18"/>
      <c r="E14" s="19" t="s">
        <v>22</v>
      </c>
      <c r="F14" s="16"/>
      <c r="G14" s="10"/>
      <c r="H14" s="173"/>
      <c r="I14" s="16"/>
      <c r="M14" s="172"/>
      <c r="N14" s="172"/>
      <c r="O14" s="172"/>
      <c r="P14" s="172"/>
    </row>
    <row r="15" spans="2:16" ht="10.199999999999999" customHeight="1" x14ac:dyDescent="0.25">
      <c r="B15" s="20"/>
      <c r="C15" s="10"/>
      <c r="D15" s="10"/>
      <c r="E15" s="15"/>
      <c r="F15" s="16"/>
      <c r="G15" s="10"/>
      <c r="H15" s="10"/>
      <c r="I15" s="16"/>
      <c r="M15" s="172"/>
      <c r="N15" s="172"/>
      <c r="O15" s="172"/>
      <c r="P15" s="172"/>
    </row>
    <row r="16" spans="2:16" ht="42" customHeight="1" x14ac:dyDescent="0.25">
      <c r="B16" s="31"/>
      <c r="C16" s="385" t="s">
        <v>123</v>
      </c>
      <c r="D16" s="293" t="s">
        <v>137</v>
      </c>
      <c r="E16" s="32">
        <v>0</v>
      </c>
      <c r="F16" s="22"/>
      <c r="G16" s="33"/>
      <c r="H16" s="387" t="str">
        <f>IF($M$6=0," ",IF((SUM($E$16:$E$20)&gt;=$P$6)*AND($E$21=0)*AND($E$22=0)*AND($M$6&gt;=400000000),"Institutional Pecuniary Contribution complies with 10% of A. Equipment.-",IF(($M$6&gt;$M$8)*OR($P$8&gt;0),"¡¡¡ IMPORTANT !!!  Consider that FONDEQUIP contributes a maximum of $950.000.000 per project, therefore, the difference due to a higher cost in A. EQUIPMENT must be covered with Institutional Contributions.",IF($M$6&gt;=400000000,"You must enter at least 10% of the cost of A. Equipment in the corresponding sub-items (Personnel hiring for equipment operation and/or Training and/or Equipment/Accessories).-"," "))))</f>
        <v xml:space="preserve"> </v>
      </c>
      <c r="I16" s="22"/>
      <c r="K16" s="377" t="s">
        <v>125</v>
      </c>
      <c r="M16" s="172"/>
      <c r="N16" s="172"/>
      <c r="O16" s="172"/>
      <c r="P16" s="172"/>
    </row>
    <row r="17" spans="2:16" ht="42" customHeight="1" x14ac:dyDescent="0.25">
      <c r="B17" s="31"/>
      <c r="C17" s="386"/>
      <c r="D17" s="294" t="s">
        <v>124</v>
      </c>
      <c r="E17" s="319">
        <v>0</v>
      </c>
      <c r="F17" s="22"/>
      <c r="G17" s="33"/>
      <c r="H17" s="387"/>
      <c r="I17" s="22"/>
      <c r="K17" s="377"/>
      <c r="M17" s="172"/>
      <c r="N17" s="172"/>
      <c r="O17" s="172"/>
      <c r="P17" s="172"/>
    </row>
    <row r="18" spans="2:16" ht="42" customHeight="1" x14ac:dyDescent="0.25">
      <c r="B18" s="31"/>
      <c r="C18" s="386"/>
      <c r="D18" s="254" t="s">
        <v>111</v>
      </c>
      <c r="E18" s="32">
        <v>0</v>
      </c>
      <c r="F18" s="22"/>
      <c r="G18" s="33"/>
      <c r="H18" s="387"/>
      <c r="I18" s="22"/>
      <c r="K18" s="377"/>
      <c r="M18" s="172"/>
      <c r="N18" s="172"/>
      <c r="O18" s="172"/>
      <c r="P18" s="172"/>
    </row>
    <row r="19" spans="2:16" ht="42" customHeight="1" x14ac:dyDescent="0.25">
      <c r="B19" s="31"/>
      <c r="C19" s="386"/>
      <c r="D19" s="164" t="s">
        <v>20</v>
      </c>
      <c r="E19" s="32">
        <v>0</v>
      </c>
      <c r="F19" s="22"/>
      <c r="G19" s="33"/>
      <c r="H19" s="387"/>
      <c r="I19" s="22"/>
      <c r="K19" s="377"/>
      <c r="M19" s="172"/>
      <c r="N19" s="172"/>
      <c r="O19" s="172"/>
      <c r="P19" s="172"/>
    </row>
    <row r="20" spans="2:16" ht="42" customHeight="1" x14ac:dyDescent="0.25">
      <c r="B20" s="31"/>
      <c r="C20" s="386"/>
      <c r="D20" s="254" t="s">
        <v>109</v>
      </c>
      <c r="E20" s="32">
        <v>0</v>
      </c>
      <c r="F20" s="22"/>
      <c r="G20" s="33"/>
      <c r="H20" s="387"/>
      <c r="I20" s="22"/>
      <c r="K20" s="377"/>
      <c r="M20" s="172"/>
      <c r="N20" s="172"/>
      <c r="O20" s="172"/>
      <c r="P20" s="172"/>
    </row>
    <row r="21" spans="2:16" ht="15" customHeight="1" x14ac:dyDescent="0.25">
      <c r="B21" s="31"/>
      <c r="C21" s="10"/>
      <c r="D21" s="34" t="str">
        <f>IF($E$21&gt;0,"Balance for 10% Pecuniary Contribution","  ")</f>
        <v xml:space="preserve">  </v>
      </c>
      <c r="E21" s="35">
        <f>IF($E$22&gt;0,0,IF((SUM($E$16:$E$20)-E17)&lt;$N$6,($N$6-(SUM($E$16:$E$20)-E17)),0))</f>
        <v>0</v>
      </c>
      <c r="F21" s="16"/>
      <c r="G21" s="10"/>
      <c r="H21" s="10"/>
      <c r="I21" s="22"/>
      <c r="M21" s="172"/>
      <c r="N21" s="172"/>
      <c r="O21" s="172"/>
      <c r="P21" s="172"/>
    </row>
    <row r="22" spans="2:16" ht="18.600000000000001" customHeight="1" thickBot="1" x14ac:dyDescent="0.35">
      <c r="B22" s="36"/>
      <c r="C22" s="25"/>
      <c r="D22" s="37" t="str">
        <f>IF($E$22&gt;0,"Balance for A. EQUIPMENT"," ")</f>
        <v xml:space="preserve"> </v>
      </c>
      <c r="E22" s="38">
        <f>IF($P$8&gt;0,$P$8,0)</f>
        <v>0</v>
      </c>
      <c r="F22" s="27"/>
      <c r="G22" s="25"/>
      <c r="H22" s="25"/>
      <c r="I22" s="39"/>
    </row>
    <row r="23" spans="2:16" ht="10.199999999999999" customHeight="1" thickTop="1" x14ac:dyDescent="0.25">
      <c r="B23" s="28"/>
      <c r="C23" s="10"/>
      <c r="D23" s="10"/>
      <c r="E23" s="29"/>
      <c r="F23" s="16"/>
      <c r="G23" s="10"/>
      <c r="H23" s="10"/>
      <c r="I23" s="22"/>
      <c r="M23" s="172"/>
      <c r="N23" s="172"/>
      <c r="O23" s="172"/>
      <c r="P23" s="172"/>
    </row>
    <row r="24" spans="2:16" ht="16.95" customHeight="1" thickBot="1" x14ac:dyDescent="0.3">
      <c r="B24" s="17"/>
      <c r="C24" s="18" t="str">
        <f>IF(H16="Aporte Pecuniario Institucional cumple con el 10% del Ítem Equipamiento.-","APORTE FONDEQUIP A. EQUIPAMIENTO","")</f>
        <v/>
      </c>
      <c r="D24" s="18"/>
      <c r="E24" s="19"/>
      <c r="F24" s="16"/>
      <c r="G24" s="10"/>
      <c r="H24" s="173"/>
      <c r="I24" s="16"/>
      <c r="M24" s="172"/>
      <c r="N24" s="172"/>
      <c r="O24" s="172"/>
      <c r="P24" s="172"/>
    </row>
    <row r="25" spans="2:16" ht="65.25" customHeight="1" x14ac:dyDescent="0.3">
      <c r="B25" s="28"/>
      <c r="C25" s="40" t="str">
        <f>IF(E25&gt;0,"CONTRIBUTION REQUESTED TO FONDEQUIP FOR EQUIPMENT","")</f>
        <v/>
      </c>
      <c r="D25" s="41" t="str">
        <f>IF(E25&gt;0,"Main Equipment or Platform and/or Accesories","")</f>
        <v/>
      </c>
      <c r="E25" s="42">
        <f>IF(AND(M6&gt;=400000000,H16="Institutional Pecuniary Contribution complies with 10% of A. Equipment.-"),E9+E10-E19-E20,0)</f>
        <v>0</v>
      </c>
      <c r="F25" s="16"/>
      <c r="G25" s="10"/>
      <c r="H25" s="43" t="str">
        <f>IF(OR(E25&lt;=0,(E9+E10)&lt;400000000)," ",IF($E$25&gt;950000000,"The requested contribution exceeds the maximum amount to be financed by FONDEQUIP, therefore, the Pecuniary Contribution must increase in A. EQUIPMENT.-",IF($H$16="Institutional Pecuniary Contribution complies with 10% of A. Equipment.-","Contribution Requested to FONDEQUIP is OK")))</f>
        <v xml:space="preserve"> </v>
      </c>
      <c r="I25" s="16"/>
      <c r="K25" s="44" t="s">
        <v>25</v>
      </c>
    </row>
    <row r="26" spans="2:16" ht="10.199999999999999" customHeight="1" x14ac:dyDescent="0.3">
      <c r="B26" s="28"/>
      <c r="C26" s="10"/>
      <c r="D26" s="10"/>
      <c r="E26" s="15"/>
      <c r="F26" s="16"/>
      <c r="G26" s="10"/>
      <c r="H26" s="10"/>
      <c r="I26" s="16"/>
    </row>
    <row r="27" spans="2:16" ht="16.2" hidden="1" thickBot="1" x14ac:dyDescent="0.35">
      <c r="B27" s="45"/>
      <c r="C27" s="46"/>
      <c r="D27" s="46"/>
      <c r="E27" s="47"/>
      <c r="F27" s="48"/>
      <c r="G27" s="46"/>
      <c r="H27" s="46"/>
      <c r="I27" s="48"/>
      <c r="J27" s="49"/>
    </row>
    <row r="29" spans="2:16" hidden="1" x14ac:dyDescent="0.3"/>
    <row r="30" spans="2:16" ht="23.25" customHeight="1" x14ac:dyDescent="0.3">
      <c r="C30" s="50"/>
      <c r="K30" s="379" t="str">
        <f>IF(H25="Aporte Solicitado a FONDEQUIP OK","Pase a la siguiente Hoja →    II.- Traslados, Inst. Operación","")</f>
        <v/>
      </c>
    </row>
    <row r="31" spans="2:16" ht="15" customHeight="1" x14ac:dyDescent="0.3">
      <c r="H31"/>
      <c r="K31" s="379"/>
    </row>
    <row r="32" spans="2:16" ht="15" customHeight="1" x14ac:dyDescent="0.3">
      <c r="K32" s="379"/>
    </row>
  </sheetData>
  <sheetProtection password="E99B" sheet="1" selectLockedCells="1"/>
  <mergeCells count="7">
    <mergeCell ref="K30:K32"/>
    <mergeCell ref="H9:H10"/>
    <mergeCell ref="C9:C10"/>
    <mergeCell ref="K9:K10"/>
    <mergeCell ref="C16:C20"/>
    <mergeCell ref="H16:H20"/>
    <mergeCell ref="K16:K20"/>
  </mergeCells>
  <conditionalFormatting sqref="I21:I22">
    <cfRule type="expression" dxfId="136" priority="89" stopIfTrue="1">
      <formula>(#REF!+#REF!=0)</formula>
    </cfRule>
    <cfRule type="containsText" dxfId="135" priority="90" stopIfTrue="1" operator="containsText" text="Ingrese Su aporte">
      <formula>NOT(ISERROR(SEARCH("Ingrese Su aporte",I21)))</formula>
    </cfRule>
  </conditionalFormatting>
  <conditionalFormatting sqref="H25">
    <cfRule type="containsText" dxfId="134" priority="11" stopIfTrue="1" operator="containsText" text="The">
      <formula>NOT(ISERROR(SEARCH("The",H25)))</formula>
    </cfRule>
    <cfRule type="containsText" dxfId="133" priority="13" stopIfTrue="1" operator="containsText" text="OK">
      <formula>NOT(ISERROR(SEARCH("OK",H25)))</formula>
    </cfRule>
  </conditionalFormatting>
  <conditionalFormatting sqref="D25">
    <cfRule type="containsText" dxfId="132" priority="36" operator="containsText" text="&quot;&quot;">
      <formula>NOT(ISERROR(SEARCH("""""",D25)))</formula>
    </cfRule>
    <cfRule type="containsText" dxfId="131" priority="37" operator="containsText" text="Main">
      <formula>NOT(ISERROR(SEARCH("Main",D25)))</formula>
    </cfRule>
  </conditionalFormatting>
  <conditionalFormatting sqref="C25">
    <cfRule type="containsText" dxfId="130" priority="35" operator="containsText" text="FONDEQUIP">
      <formula>NOT(ISERROR(SEARCH("FONDEQUIP",C25)))</formula>
    </cfRule>
  </conditionalFormatting>
  <conditionalFormatting sqref="I23">
    <cfRule type="expression" dxfId="129" priority="99" stopIfTrue="1">
      <formula>(#REF!+#REF!=0)</formula>
    </cfRule>
    <cfRule type="containsText" dxfId="128" priority="100" stopIfTrue="1" operator="containsText" text="Ingrese Su aporte">
      <formula>NOT(ISERROR(SEARCH("Ingrese Su aporte",I23)))</formula>
    </cfRule>
  </conditionalFormatting>
  <conditionalFormatting sqref="K30:K32">
    <cfRule type="cellIs" dxfId="127" priority="23" stopIfTrue="1" operator="equal">
      <formula>"Aporte Solicitado a CONICYT OK"</formula>
    </cfRule>
  </conditionalFormatting>
  <conditionalFormatting sqref="D21">
    <cfRule type="containsText" dxfId="126" priority="20" stopIfTrue="1" operator="containsText" text="10%">
      <formula>NOT(ISERROR(SEARCH("10%",D21)))</formula>
    </cfRule>
  </conditionalFormatting>
  <conditionalFormatting sqref="E25">
    <cfRule type="cellIs" dxfId="125" priority="19" stopIfTrue="1" operator="equal">
      <formula>0</formula>
    </cfRule>
  </conditionalFormatting>
  <conditionalFormatting sqref="H9:H10">
    <cfRule type="containsText" dxfId="124" priority="17" stopIfTrue="1" operator="containsText" text="complies">
      <formula>NOT(ISERROR(SEARCH("complies",H9)))</formula>
    </cfRule>
    <cfRule type="containsText" dxfId="123" priority="18" stopIfTrue="1" operator="containsText" text="must be">
      <formula>NOT(ISERROR(SEARCH("must be",H9)))</formula>
    </cfRule>
  </conditionalFormatting>
  <conditionalFormatting sqref="H16:H17">
    <cfRule type="containsText" dxfId="122" priority="14" stopIfTrue="1" operator="containsText" text="Consider that FONDEQUIP">
      <formula>NOT(ISERROR(SEARCH("Consider that FONDEQUIP",H16)))</formula>
    </cfRule>
    <cfRule type="containsText" dxfId="121" priority="15" stopIfTrue="1" operator="containsText" text="You must enter">
      <formula>NOT(ISERROR(SEARCH("You must enter",H16)))</formula>
    </cfRule>
    <cfRule type="containsText" dxfId="120" priority="16" stopIfTrue="1" operator="containsText" text="complies">
      <formula>NOT(ISERROR(SEARCH("complies",H16)))</formula>
    </cfRule>
  </conditionalFormatting>
  <conditionalFormatting sqref="E21">
    <cfRule type="cellIs" dxfId="119" priority="7" stopIfTrue="1" operator="lessThan">
      <formula>0</formula>
    </cfRule>
    <cfRule type="cellIs" dxfId="118" priority="8" stopIfTrue="1" operator="equal">
      <formula>0</formula>
    </cfRule>
    <cfRule type="cellIs" dxfId="117" priority="9" stopIfTrue="1" operator="notEqual">
      <formula>0</formula>
    </cfRule>
  </conditionalFormatting>
  <conditionalFormatting sqref="E22">
    <cfRule type="cellIs" dxfId="116" priority="2" operator="greaterThan">
      <formula>0</formula>
    </cfRule>
  </conditionalFormatting>
  <conditionalFormatting sqref="D22">
    <cfRule type="containsText" dxfId="115" priority="1" operator="containsText" text="A. EQUIPMENT">
      <formula>NOT(ISERROR(SEARCH("A. EQUIPMENT",D22)))</formula>
    </cfRule>
  </conditionalFormatting>
  <dataValidations count="1">
    <dataValidation errorStyle="warning" operator="greaterThanOrEqual" allowBlank="1" showInputMessage="1" errorTitle="IMPORTANTE" error="Debe Ingresar, al menos, el 10% del costo del Item Equipamiento.-_x000a_" sqref="E16:E20"/>
  </dataValidations>
  <printOptions horizontalCentered="1"/>
  <pageMargins left="0" right="0" top="0.78740157480314965" bottom="0.78740157480314965" header="0" footer="0.59055118110236227"/>
  <pageSetup scale="75" orientation="landscape" r:id="rId1"/>
  <headerFooter alignWithMargins="0">
    <oddFooter>&amp;L&amp;A - &amp;F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T32"/>
  <sheetViews>
    <sheetView showGridLines="0" topLeftCell="C2" zoomScale="90" zoomScaleNormal="90" zoomScaleSheetLayoutView="87" workbookViewId="0">
      <selection activeCell="G14" sqref="G14"/>
    </sheetView>
  </sheetViews>
  <sheetFormatPr baseColWidth="10" defaultColWidth="11.44140625" defaultRowHeight="14.4" x14ac:dyDescent="0.3"/>
  <cols>
    <col min="1" max="1" width="1.6640625" style="161" hidden="1" customWidth="1"/>
    <col min="2" max="2" width="31.6640625" style="161" hidden="1" customWidth="1"/>
    <col min="3" max="3" width="3.33203125" style="161" customWidth="1"/>
    <col min="4" max="4" width="63.88671875" style="161" customWidth="1"/>
    <col min="5" max="7" width="26.5546875" style="161" customWidth="1"/>
    <col min="8" max="8" width="3.109375" style="161" customWidth="1"/>
    <col min="9" max="9" width="29.6640625" style="161" customWidth="1"/>
    <col min="10" max="10" width="3.6640625" style="161" customWidth="1"/>
    <col min="11" max="11" width="14.88671875" style="161" customWidth="1"/>
    <col min="12" max="15" width="11.44140625" style="161"/>
    <col min="16" max="21" width="0" style="161" hidden="1" customWidth="1"/>
    <col min="22" max="16384" width="11.44140625" style="161"/>
  </cols>
  <sheetData>
    <row r="1" spans="1:15" ht="39" hidden="1" customHeight="1" x14ac:dyDescent="0.3"/>
    <row r="2" spans="1:15" ht="24" customHeight="1" thickBot="1" x14ac:dyDescent="0.35">
      <c r="A2" s="174"/>
      <c r="B2" s="174"/>
      <c r="C2" s="175"/>
      <c r="D2" s="388" t="s">
        <v>127</v>
      </c>
      <c r="E2" s="388"/>
      <c r="F2" s="388"/>
      <c r="G2" s="388"/>
      <c r="H2" s="388"/>
      <c r="I2" s="389"/>
    </row>
    <row r="3" spans="1:15" ht="6.75" customHeight="1" thickTop="1" thickBot="1" x14ac:dyDescent="0.35">
      <c r="A3" s="174"/>
      <c r="B3" s="174"/>
      <c r="C3" s="176"/>
      <c r="D3" s="177"/>
      <c r="E3" s="177"/>
      <c r="F3" s="177"/>
      <c r="G3" s="177"/>
      <c r="H3" s="177"/>
      <c r="I3" s="178"/>
      <c r="J3" s="179"/>
    </row>
    <row r="4" spans="1:15" ht="9.75" hidden="1" customHeight="1" thickBot="1" x14ac:dyDescent="0.35">
      <c r="A4" s="174"/>
      <c r="B4" s="174"/>
      <c r="C4" s="180"/>
      <c r="D4" s="181"/>
      <c r="I4" s="182"/>
    </row>
    <row r="5" spans="1:15" ht="19.2" customHeight="1" thickTop="1" thickBot="1" x14ac:dyDescent="0.35">
      <c r="A5" s="174"/>
      <c r="B5" s="174"/>
      <c r="C5" s="183"/>
      <c r="D5" s="184"/>
      <c r="E5" s="402" t="s">
        <v>26</v>
      </c>
      <c r="F5" s="395" t="s">
        <v>27</v>
      </c>
      <c r="G5" s="396"/>
      <c r="H5" s="185"/>
      <c r="I5" s="186"/>
      <c r="K5" s="405" t="s">
        <v>28</v>
      </c>
      <c r="L5" s="406"/>
      <c r="M5" s="406"/>
      <c r="N5" s="406"/>
    </row>
    <row r="6" spans="1:15" ht="19.2" customHeight="1" thickTop="1" thickBot="1" x14ac:dyDescent="0.35">
      <c r="A6" s="174"/>
      <c r="B6" s="174"/>
      <c r="C6" s="183"/>
      <c r="D6" s="187"/>
      <c r="E6" s="403"/>
      <c r="F6" s="188" t="s">
        <v>29</v>
      </c>
      <c r="G6" s="189" t="s">
        <v>30</v>
      </c>
      <c r="H6" s="190"/>
      <c r="I6" s="186"/>
      <c r="K6" s="404" t="s">
        <v>113</v>
      </c>
      <c r="L6" s="404"/>
      <c r="M6" s="404"/>
      <c r="N6" s="404"/>
      <c r="O6" s="191"/>
    </row>
    <row r="7" spans="1:15" ht="31.95" customHeight="1" thickTop="1" thickBot="1" x14ac:dyDescent="0.35">
      <c r="A7" s="174"/>
      <c r="B7" s="174"/>
      <c r="C7" s="192"/>
      <c r="D7" s="193" t="s">
        <v>20</v>
      </c>
      <c r="E7" s="194">
        <f>+' I. EQUIPMENT'!E9-' I. EQUIPMENT'!E19</f>
        <v>0</v>
      </c>
      <c r="F7" s="194">
        <f>+' I. EQUIPMENT'!E19</f>
        <v>0</v>
      </c>
      <c r="G7" s="390" t="s">
        <v>31</v>
      </c>
      <c r="H7" s="190"/>
      <c r="I7" s="186"/>
      <c r="K7" s="404"/>
      <c r="L7" s="404"/>
      <c r="M7" s="404"/>
      <c r="N7" s="404"/>
      <c r="O7" s="191"/>
    </row>
    <row r="8" spans="1:15" ht="31.95" customHeight="1" thickTop="1" thickBot="1" x14ac:dyDescent="0.35">
      <c r="A8" s="174"/>
      <c r="B8" s="174"/>
      <c r="C8" s="192"/>
      <c r="D8" s="195" t="s">
        <v>109</v>
      </c>
      <c r="E8" s="196">
        <f>+' I. EQUIPMENT'!E10-' I. EQUIPMENT'!E20</f>
        <v>0</v>
      </c>
      <c r="F8" s="196">
        <f>+' I. EQUIPMENT'!E20</f>
        <v>0</v>
      </c>
      <c r="G8" s="391"/>
      <c r="H8" s="190"/>
      <c r="I8" s="186"/>
      <c r="K8" s="404"/>
      <c r="L8" s="404"/>
      <c r="M8" s="404"/>
      <c r="N8" s="404"/>
      <c r="O8" s="191"/>
    </row>
    <row r="9" spans="1:15" ht="31.95" customHeight="1" thickTop="1" x14ac:dyDescent="0.3">
      <c r="A9" s="174"/>
      <c r="B9" s="174"/>
      <c r="C9" s="397"/>
      <c r="D9" s="193" t="s">
        <v>32</v>
      </c>
      <c r="E9" s="197">
        <v>0</v>
      </c>
      <c r="F9" s="197">
        <v>0</v>
      </c>
      <c r="G9" s="392"/>
      <c r="H9" s="198"/>
      <c r="I9" s="186"/>
      <c r="K9" s="404" t="s">
        <v>112</v>
      </c>
      <c r="L9" s="404"/>
      <c r="M9" s="404"/>
      <c r="N9" s="404"/>
      <c r="O9" s="191"/>
    </row>
    <row r="10" spans="1:15" ht="31.95" customHeight="1" x14ac:dyDescent="0.3">
      <c r="A10" s="174"/>
      <c r="B10" s="174"/>
      <c r="C10" s="397"/>
      <c r="D10" s="195" t="s">
        <v>33</v>
      </c>
      <c r="E10" s="197">
        <v>0</v>
      </c>
      <c r="F10" s="197">
        <v>0</v>
      </c>
      <c r="G10" s="199">
        <v>0</v>
      </c>
      <c r="H10" s="198"/>
      <c r="I10" s="186"/>
      <c r="K10" s="404"/>
      <c r="L10" s="404"/>
      <c r="M10" s="404"/>
      <c r="N10" s="404"/>
    </row>
    <row r="11" spans="1:15" ht="31.95" customHeight="1" x14ac:dyDescent="0.3">
      <c r="A11" s="174"/>
      <c r="B11" s="174"/>
      <c r="C11" s="397"/>
      <c r="D11" s="193" t="s">
        <v>34</v>
      </c>
      <c r="E11" s="197">
        <v>0</v>
      </c>
      <c r="F11" s="197">
        <v>0</v>
      </c>
      <c r="G11" s="200">
        <v>0</v>
      </c>
      <c r="H11" s="198"/>
      <c r="I11" s="186"/>
      <c r="K11" s="404" t="s">
        <v>35</v>
      </c>
      <c r="L11" s="404"/>
      <c r="M11" s="404"/>
      <c r="N11" s="404"/>
    </row>
    <row r="12" spans="1:15" ht="31.95" customHeight="1" thickBot="1" x14ac:dyDescent="0.35">
      <c r="A12" s="174"/>
      <c r="B12" s="174"/>
      <c r="C12" s="397"/>
      <c r="D12" s="201" t="s">
        <v>36</v>
      </c>
      <c r="E12" s="202">
        <v>0</v>
      </c>
      <c r="F12" s="202">
        <v>0</v>
      </c>
      <c r="G12" s="203">
        <v>0</v>
      </c>
      <c r="H12" s="190"/>
      <c r="I12" s="204" t="str">
        <f>IF(E12+F12+G12=0,"This Sub-Item must contemplate Financing","")</f>
        <v>This Sub-Item must contemplate Financing</v>
      </c>
      <c r="K12" s="404"/>
      <c r="L12" s="404"/>
      <c r="M12" s="404"/>
      <c r="N12" s="404"/>
    </row>
    <row r="13" spans="1:15" ht="15.75" customHeight="1" thickBot="1" x14ac:dyDescent="0.35">
      <c r="A13" s="174"/>
      <c r="B13" s="174"/>
      <c r="C13" s="183"/>
      <c r="D13" s="190"/>
      <c r="E13" s="205"/>
      <c r="F13" s="206"/>
      <c r="G13" s="205"/>
      <c r="H13" s="190"/>
      <c r="I13" s="186"/>
      <c r="K13" s="404" t="s">
        <v>114</v>
      </c>
      <c r="L13" s="404"/>
      <c r="M13" s="404"/>
      <c r="N13" s="404"/>
    </row>
    <row r="14" spans="1:15" ht="31.95" customHeight="1" x14ac:dyDescent="0.3">
      <c r="A14" s="174"/>
      <c r="B14" s="174"/>
      <c r="C14" s="398"/>
      <c r="D14" s="207" t="s">
        <v>111</v>
      </c>
      <c r="E14" s="393" t="s">
        <v>31</v>
      </c>
      <c r="F14" s="208">
        <f>+' I. EQUIPMENT'!E18</f>
        <v>0</v>
      </c>
      <c r="G14" s="199">
        <v>0</v>
      </c>
      <c r="H14" s="190"/>
      <c r="I14" s="186"/>
      <c r="J14" s="209"/>
      <c r="K14" s="404"/>
      <c r="L14" s="404"/>
      <c r="M14" s="404"/>
      <c r="N14" s="404"/>
    </row>
    <row r="15" spans="1:15" ht="31.95" customHeight="1" x14ac:dyDescent="0.3">
      <c r="A15" s="174"/>
      <c r="B15" s="174"/>
      <c r="C15" s="398"/>
      <c r="D15" s="295" t="s">
        <v>37</v>
      </c>
      <c r="E15" s="393"/>
      <c r="F15" s="210">
        <f>+' I. EQUIPMENT'!E16+' I. EQUIPMENT'!E17</f>
        <v>0</v>
      </c>
      <c r="G15" s="211">
        <v>0</v>
      </c>
      <c r="H15" s="190"/>
      <c r="I15" s="186"/>
      <c r="J15" s="209"/>
      <c r="K15" s="404"/>
      <c r="L15" s="404"/>
      <c r="M15" s="404"/>
      <c r="N15" s="404"/>
    </row>
    <row r="16" spans="1:15" ht="31.95" customHeight="1" thickBot="1" x14ac:dyDescent="0.35">
      <c r="A16" s="174"/>
      <c r="B16" s="174"/>
      <c r="C16" s="398"/>
      <c r="D16" s="212" t="s">
        <v>38</v>
      </c>
      <c r="E16" s="394"/>
      <c r="F16" s="213">
        <v>0</v>
      </c>
      <c r="G16" s="214">
        <v>0</v>
      </c>
      <c r="H16" s="190"/>
      <c r="I16" s="215"/>
      <c r="K16" s="404"/>
      <c r="L16" s="404"/>
      <c r="M16" s="404"/>
      <c r="N16" s="404"/>
    </row>
    <row r="17" spans="1:20" ht="15.75" customHeight="1" thickTop="1" x14ac:dyDescent="0.3">
      <c r="A17" s="174"/>
      <c r="B17" s="174"/>
      <c r="C17" s="183"/>
      <c r="D17" s="190"/>
      <c r="E17" s="216"/>
      <c r="F17" s="217"/>
      <c r="G17" s="216"/>
      <c r="H17" s="190"/>
      <c r="I17" s="186"/>
    </row>
    <row r="18" spans="1:20" ht="112.5" customHeight="1" x14ac:dyDescent="0.3">
      <c r="A18" s="174"/>
      <c r="B18" s="174"/>
      <c r="C18" s="183"/>
      <c r="D18" s="218" t="str">
        <f>IF(E23+F23+G23=0,"","CONTRIBUTION VERIFICATION")</f>
        <v/>
      </c>
      <c r="E18" s="219" t="str">
        <f>IF(OR(E23=0,(E7+E8)&lt;400000000)," ",IF(SUM(E9:E12)&gt;((E7+E8)*0.5),"Total B. Transfers and Installation cannot be greater than 50% of A. Equipment.-",IF(SUM(E7:E12)&lt;=950000000,"Contribution Requested to FONDEQUIP OK",IF(SUM(E7:E12)&gt;950000000,"Amount requested from FONDEQUIP exceeds the Maximum to be financed per Project",""))))</f>
        <v xml:space="preserve"> </v>
      </c>
      <c r="F18" s="219" t="str">
        <f>IF($E$29=0,"",IF(F7+F8+F14+F15&gt;=$E$25*10%,"Pecuniary Contribution is OK","Pecuniary Contribution must be equivalent to at least 10% of A. Equipment.-"))</f>
        <v/>
      </c>
      <c r="G18" s="220" t="str">
        <f>IF($E$29=0," ",IF(SUM(G10+G11+G12+G14+G15+G16+F7+F8+F9+F10+F11+F12+F14+F15+F16)&gt;=$E$25*50%,"Non-pecuniary contribution is OK",IF(SUM(G10+G11+G12+G14+G15+G16+F7+F8+F9+F10+F11+F12+F14+F15+F16)&lt;$E$25*50%,"Non-Pecuniary Contribution must be, at least, the equivalent of the percentage not financed with Pecuniary Contribution to achieve the minimum corresponding to 50% of A. Equipment.-")))</f>
        <v xml:space="preserve"> </v>
      </c>
      <c r="H18" s="221"/>
      <c r="I18" s="215"/>
      <c r="P18" s="161">
        <f>IF(I12="Este Sub Item debe Contemplar Financiamiento",1,0)</f>
        <v>0</v>
      </c>
      <c r="Q18" s="161">
        <f>IF(E18="Aporte Solicitado a CONICYT OK",1,0)</f>
        <v>0</v>
      </c>
      <c r="R18" s="161">
        <f>IF(F18="Aporte Pecuniario Universidad OK",1,0)</f>
        <v>0</v>
      </c>
      <c r="S18" s="161">
        <f>IF(G18="Aporte No Pecuniario OK",1,0)</f>
        <v>0</v>
      </c>
      <c r="T18" s="161">
        <f>S18+R18+Q18+P18</f>
        <v>0</v>
      </c>
    </row>
    <row r="19" spans="1:20" ht="8.25" customHeight="1" thickBot="1" x14ac:dyDescent="0.35">
      <c r="A19" s="174"/>
      <c r="B19" s="174"/>
      <c r="C19" s="183"/>
      <c r="D19" s="222"/>
      <c r="E19" s="198"/>
      <c r="F19" s="190"/>
      <c r="G19" s="190"/>
      <c r="H19" s="190"/>
      <c r="I19" s="215"/>
    </row>
    <row r="20" spans="1:20" ht="39.75" customHeight="1" x14ac:dyDescent="0.3">
      <c r="A20" s="174"/>
      <c r="B20" s="174"/>
      <c r="C20" s="223"/>
      <c r="D20" s="399" t="s">
        <v>39</v>
      </c>
      <c r="E20" s="400"/>
      <c r="F20" s="400"/>
      <c r="G20" s="401"/>
      <c r="H20" s="224"/>
      <c r="I20" s="225"/>
    </row>
    <row r="22" spans="1:20" ht="12.75" customHeight="1" x14ac:dyDescent="0.3"/>
    <row r="23" spans="1:20" s="8" customFormat="1" ht="23.25" customHeight="1" x14ac:dyDescent="0.3">
      <c r="D23" s="281" t="s">
        <v>40</v>
      </c>
      <c r="E23" s="282">
        <f>SUM(E7:E16)</f>
        <v>0</v>
      </c>
      <c r="F23" s="283">
        <f>SUM(F7:F16)</f>
        <v>0</v>
      </c>
      <c r="G23" s="284">
        <f>SUM(G7:G16)</f>
        <v>0</v>
      </c>
    </row>
    <row r="24" spans="1:20" s="8" customFormat="1" ht="23.25" customHeight="1" x14ac:dyDescent="0.3">
      <c r="E24" s="285"/>
      <c r="F24" s="285"/>
      <c r="G24" s="285"/>
    </row>
    <row r="25" spans="1:20" s="8" customFormat="1" ht="23.25" customHeight="1" x14ac:dyDescent="0.3">
      <c r="D25" s="286" t="s">
        <v>41</v>
      </c>
      <c r="E25" s="284">
        <f>+' I. EQUIPMENT'!E9+' I. EQUIPMENT'!E10</f>
        <v>0</v>
      </c>
      <c r="F25" s="287" t="str">
        <f>IF(AND(E25&gt;0,E25&lt;50000000),"El Monto Mínimo debe ser $50.000.000.-"," ")</f>
        <v xml:space="preserve"> </v>
      </c>
      <c r="G25" s="285"/>
    </row>
    <row r="26" spans="1:20" s="8" customFormat="1" ht="23.25" customHeight="1" x14ac:dyDescent="0.3">
      <c r="D26" s="8" t="s">
        <v>42</v>
      </c>
      <c r="E26" s="285">
        <f>E25*0.5</f>
        <v>0</v>
      </c>
      <c r="F26" s="285"/>
      <c r="G26" s="285"/>
    </row>
    <row r="27" spans="1:20" s="8" customFormat="1" ht="26.25" customHeight="1" x14ac:dyDescent="0.3">
      <c r="D27" s="286" t="s">
        <v>43</v>
      </c>
      <c r="E27" s="284">
        <f>SUM(F23:G23)</f>
        <v>0</v>
      </c>
      <c r="F27" s="288">
        <f>+E27-E26</f>
        <v>0</v>
      </c>
      <c r="G27" s="289"/>
    </row>
    <row r="28" spans="1:20" s="8" customFormat="1" ht="26.25" customHeight="1" x14ac:dyDescent="0.3">
      <c r="E28" s="285"/>
      <c r="F28" s="285"/>
      <c r="G28" s="285"/>
    </row>
    <row r="29" spans="1:20" s="8" customFormat="1" ht="23.25" customHeight="1" x14ac:dyDescent="0.3">
      <c r="D29" s="286" t="s">
        <v>44</v>
      </c>
      <c r="E29" s="284">
        <f>+' I. EQUIPMENT'!E25</f>
        <v>0</v>
      </c>
      <c r="F29" s="290">
        <f>+E29*0.5</f>
        <v>0</v>
      </c>
      <c r="G29" s="285"/>
    </row>
    <row r="30" spans="1:20" s="8" customFormat="1" ht="23.25" customHeight="1" x14ac:dyDescent="0.3">
      <c r="D30" s="8" t="s">
        <v>45</v>
      </c>
      <c r="E30" s="291">
        <f>+IF($F$29&gt;$F$30,$F$30,$F$29)</f>
        <v>0</v>
      </c>
      <c r="F30" s="290">
        <f>950000000-E29</f>
        <v>950000000</v>
      </c>
      <c r="G30" s="285"/>
    </row>
    <row r="31" spans="1:20" s="8" customFormat="1" ht="23.25" customHeight="1" x14ac:dyDescent="0.3">
      <c r="D31" s="286" t="s">
        <v>46</v>
      </c>
      <c r="E31" s="284">
        <f>SUM($E$9:$E$12)</f>
        <v>0</v>
      </c>
      <c r="F31" s="288">
        <f>+E31-E30</f>
        <v>0</v>
      </c>
      <c r="G31" s="285"/>
    </row>
    <row r="32" spans="1:20" s="8" customFormat="1" ht="27" customHeight="1" x14ac:dyDescent="0.3">
      <c r="D32" s="8" t="s">
        <v>47</v>
      </c>
      <c r="E32" s="292">
        <f>+IF(E29&gt;0,E31/E29,0)</f>
        <v>0</v>
      </c>
    </row>
  </sheetData>
  <sheetProtection password="E99B" sheet="1" selectLockedCells="1"/>
  <mergeCells count="13">
    <mergeCell ref="D20:G20"/>
    <mergeCell ref="E5:E6"/>
    <mergeCell ref="K6:N8"/>
    <mergeCell ref="K9:N10"/>
    <mergeCell ref="K11:N12"/>
    <mergeCell ref="K13:N16"/>
    <mergeCell ref="K5:N5"/>
    <mergeCell ref="D2:I2"/>
    <mergeCell ref="G7:G9"/>
    <mergeCell ref="E14:E16"/>
    <mergeCell ref="F5:G5"/>
    <mergeCell ref="C9:C12"/>
    <mergeCell ref="C14:C16"/>
  </mergeCells>
  <conditionalFormatting sqref="F27">
    <cfRule type="cellIs" dxfId="114" priority="23" stopIfTrue="1" operator="lessThan">
      <formula>0</formula>
    </cfRule>
  </conditionalFormatting>
  <conditionalFormatting sqref="E32">
    <cfRule type="cellIs" dxfId="113" priority="22" stopIfTrue="1" operator="greaterThan">
      <formula>0.5</formula>
    </cfRule>
  </conditionalFormatting>
  <conditionalFormatting sqref="E30">
    <cfRule type="cellIs" dxfId="112" priority="13" stopIfTrue="1" operator="lessThan">
      <formula>0</formula>
    </cfRule>
  </conditionalFormatting>
  <conditionalFormatting sqref="D18">
    <cfRule type="containsText" dxfId="111" priority="12" stopIfTrue="1" operator="containsText" text="VERIFICATION">
      <formula>NOT(ISERROR(SEARCH("VERIFICATION",D18)))</formula>
    </cfRule>
  </conditionalFormatting>
  <conditionalFormatting sqref="E18">
    <cfRule type="containsText" dxfId="110" priority="9" stopIfTrue="1" operator="containsText" text="OK">
      <formula>NOT(ISERROR(SEARCH("OK",E18)))</formula>
    </cfRule>
    <cfRule type="containsText" dxfId="109" priority="10" stopIfTrue="1" operator="containsText" text="exceeds">
      <formula>NOT(ISERROR(SEARCH("exceeds",E18)))</formula>
    </cfRule>
    <cfRule type="containsText" dxfId="108" priority="1" operator="containsText" text="cannot be">
      <formula>NOT(ISERROR(SEARCH("cannot be",E18)))</formula>
    </cfRule>
  </conditionalFormatting>
  <conditionalFormatting sqref="F18">
    <cfRule type="containsText" dxfId="107" priority="7" stopIfTrue="1" operator="containsText" text="OK">
      <formula>NOT(ISERROR(SEARCH("OK",F18)))</formula>
    </cfRule>
    <cfRule type="containsText" dxfId="106" priority="8" stopIfTrue="1" operator="containsText" text="must be">
      <formula>NOT(ISERROR(SEARCH("must be",F18)))</formula>
    </cfRule>
  </conditionalFormatting>
  <conditionalFormatting sqref="G18">
    <cfRule type="containsText" dxfId="105" priority="5" stopIfTrue="1" operator="containsText" text="must be">
      <formula>NOT(ISERROR(SEARCH("must be",G18)))</formula>
    </cfRule>
    <cfRule type="containsText" dxfId="104" priority="6" stopIfTrue="1" operator="containsText" text="OK">
      <formula>NOT(ISERROR(SEARCH("OK",G18)))</formula>
    </cfRule>
  </conditionalFormatting>
  <conditionalFormatting sqref="I12">
    <cfRule type="containsText" dxfId="103" priority="4" stopIfTrue="1" operator="containsText" text="This">
      <formula>NOT(ISERROR(SEARCH("This",I12)))</formula>
    </cfRule>
  </conditionalFormatting>
  <conditionalFormatting sqref="E25">
    <cfRule type="cellIs" dxfId="102" priority="3" operator="lessThan">
      <formula>50000000</formula>
    </cfRule>
  </conditionalFormatting>
  <conditionalFormatting sqref="F31">
    <cfRule type="cellIs" dxfId="101" priority="2" stopIfTrue="1" operator="greaterThan">
      <formula>0</formula>
    </cfRule>
  </conditionalFormatting>
  <printOptions horizontalCentered="1"/>
  <pageMargins left="0" right="0" top="0.78740157480314965" bottom="0.78740157480314965" header="0" footer="0.59055118110236227"/>
  <pageSetup scale="75" orientation="landscape" r:id="rId1"/>
  <headerFooter alignWithMargins="0">
    <oddFooter>&amp;L&amp;A - &amp;F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L23"/>
  <sheetViews>
    <sheetView showGridLines="0" zoomScale="80" zoomScaleNormal="80" workbookViewId="0">
      <selection activeCell="I15" sqref="I15"/>
    </sheetView>
  </sheetViews>
  <sheetFormatPr baseColWidth="10" defaultColWidth="11.44140625" defaultRowHeight="14.4" x14ac:dyDescent="0.3"/>
  <cols>
    <col min="1" max="1" width="4.88671875" style="325" customWidth="1"/>
    <col min="2" max="2" width="6.88671875" style="325" customWidth="1"/>
    <col min="3" max="3" width="5.109375" style="325" customWidth="1"/>
    <col min="4" max="4" width="18.88671875" style="325" customWidth="1"/>
    <col min="5" max="5" width="41.44140625" style="325" customWidth="1"/>
    <col min="6" max="7" width="30" style="325" customWidth="1"/>
    <col min="8" max="8" width="32.33203125" style="325" customWidth="1"/>
    <col min="9" max="9" width="30.88671875" style="325" customWidth="1"/>
    <col min="10" max="10" width="3.44140625" style="325" customWidth="1"/>
    <col min="11" max="11" width="12.6640625" style="325" customWidth="1"/>
    <col min="12" max="12" width="17.44140625" style="325" customWidth="1"/>
    <col min="13" max="13" width="20.44140625" style="325" customWidth="1"/>
    <col min="14" max="14" width="16.5546875" style="325" customWidth="1"/>
    <col min="15" max="15" width="9.44140625" style="325" customWidth="1"/>
    <col min="16" max="16384" width="11.44140625" style="325"/>
  </cols>
  <sheetData>
    <row r="1" spans="2:12" ht="28.2" customHeight="1" x14ac:dyDescent="0.3">
      <c r="B1" s="423" t="s">
        <v>48</v>
      </c>
      <c r="C1" s="424"/>
      <c r="D1" s="424"/>
      <c r="E1" s="424"/>
      <c r="F1" s="424"/>
      <c r="G1" s="424"/>
      <c r="H1" s="424"/>
      <c r="I1" s="425"/>
      <c r="J1" s="324"/>
    </row>
    <row r="2" spans="2:12" hidden="1" x14ac:dyDescent="0.3">
      <c r="B2" s="324"/>
      <c r="C2" s="408"/>
      <c r="D2" s="408"/>
      <c r="E2" s="408"/>
      <c r="F2" s="408"/>
      <c r="G2" s="408"/>
      <c r="H2" s="408"/>
      <c r="I2" s="408"/>
      <c r="J2" s="324"/>
    </row>
    <row r="3" spans="2:12" ht="9" customHeight="1" thickBot="1" x14ac:dyDescent="0.35">
      <c r="B3" s="324"/>
      <c r="C3" s="411"/>
      <c r="D3" s="412"/>
      <c r="E3" s="412"/>
      <c r="F3" s="412"/>
      <c r="G3" s="412"/>
      <c r="H3" s="412"/>
      <c r="I3" s="412"/>
      <c r="J3" s="324"/>
    </row>
    <row r="4" spans="2:12" ht="13.5" hidden="1" customHeight="1" thickBot="1" x14ac:dyDescent="0.35">
      <c r="B4" s="324"/>
      <c r="C4" s="324"/>
      <c r="D4" s="324"/>
      <c r="E4" s="324"/>
      <c r="F4" s="324"/>
      <c r="G4" s="324"/>
      <c r="H4" s="324"/>
      <c r="I4" s="326"/>
      <c r="J4" s="324"/>
    </row>
    <row r="5" spans="2:12" ht="28.2" customHeight="1" thickBot="1" x14ac:dyDescent="0.35">
      <c r="B5" s="426" t="s">
        <v>138</v>
      </c>
      <c r="C5" s="427"/>
      <c r="D5" s="427"/>
      <c r="E5" s="427"/>
      <c r="F5" s="414" t="s">
        <v>49</v>
      </c>
      <c r="G5" s="409" t="s">
        <v>50</v>
      </c>
      <c r="H5" s="409" t="s">
        <v>51</v>
      </c>
      <c r="I5" s="413"/>
      <c r="J5" s="327"/>
    </row>
    <row r="6" spans="2:12" ht="28.2" customHeight="1" thickBot="1" x14ac:dyDescent="0.35">
      <c r="B6" s="328" t="s">
        <v>52</v>
      </c>
      <c r="C6" s="419" t="s">
        <v>53</v>
      </c>
      <c r="D6" s="419"/>
      <c r="E6" s="329" t="s">
        <v>54</v>
      </c>
      <c r="F6" s="415"/>
      <c r="G6" s="410"/>
      <c r="H6" s="330" t="s">
        <v>55</v>
      </c>
      <c r="I6" s="339" t="s">
        <v>116</v>
      </c>
      <c r="J6" s="327"/>
    </row>
    <row r="7" spans="2:12" ht="37.200000000000003" customHeight="1" x14ac:dyDescent="0.3">
      <c r="B7" s="420" t="s">
        <v>56</v>
      </c>
      <c r="C7" s="416" t="s">
        <v>57</v>
      </c>
      <c r="D7" s="417" t="s">
        <v>56</v>
      </c>
      <c r="E7" s="331" t="s">
        <v>20</v>
      </c>
      <c r="F7" s="340">
        <f>G7+H7</f>
        <v>0</v>
      </c>
      <c r="G7" s="341">
        <f>+' II. TRANSFERS, INST. OPERATION'!E7</f>
        <v>0</v>
      </c>
      <c r="H7" s="341">
        <f>+' II. TRANSFERS, INST. OPERATION'!F7</f>
        <v>0</v>
      </c>
      <c r="I7" s="342"/>
      <c r="J7" s="327"/>
      <c r="L7" s="332"/>
    </row>
    <row r="8" spans="2:12" ht="37.200000000000003" customHeight="1" x14ac:dyDescent="0.3">
      <c r="B8" s="421"/>
      <c r="C8" s="359"/>
      <c r="D8" s="418"/>
      <c r="E8" s="333" t="s">
        <v>109</v>
      </c>
      <c r="F8" s="343">
        <f>G8+H8</f>
        <v>0</v>
      </c>
      <c r="G8" s="344">
        <f>+' II. TRANSFERS, INST. OPERATION'!E8</f>
        <v>0</v>
      </c>
      <c r="H8" s="344">
        <f>+' II. TRANSFERS, INST. OPERATION'!F8</f>
        <v>0</v>
      </c>
      <c r="I8" s="345"/>
      <c r="J8" s="327"/>
      <c r="L8" s="332"/>
    </row>
    <row r="9" spans="2:12" ht="37.200000000000003" customHeight="1" x14ac:dyDescent="0.3">
      <c r="B9" s="421"/>
      <c r="C9" s="359" t="s">
        <v>115</v>
      </c>
      <c r="D9" s="418" t="s">
        <v>59</v>
      </c>
      <c r="E9" s="333" t="s">
        <v>32</v>
      </c>
      <c r="F9" s="343">
        <f>G9+H9</f>
        <v>0</v>
      </c>
      <c r="G9" s="344">
        <f>+' II. TRANSFERS, INST. OPERATION'!E9</f>
        <v>0</v>
      </c>
      <c r="H9" s="344">
        <f>+' II. TRANSFERS, INST. OPERATION'!F9</f>
        <v>0</v>
      </c>
      <c r="I9" s="345"/>
      <c r="J9" s="327"/>
      <c r="L9" s="334"/>
    </row>
    <row r="10" spans="2:12" ht="37.200000000000003" customHeight="1" x14ac:dyDescent="0.3">
      <c r="B10" s="421"/>
      <c r="C10" s="359"/>
      <c r="D10" s="418"/>
      <c r="E10" s="333" t="s">
        <v>33</v>
      </c>
      <c r="F10" s="343">
        <f>G10+H10+I10</f>
        <v>0</v>
      </c>
      <c r="G10" s="344">
        <f>+' II. TRANSFERS, INST. OPERATION'!E10</f>
        <v>0</v>
      </c>
      <c r="H10" s="344">
        <f>+' II. TRANSFERS, INST. OPERATION'!F10</f>
        <v>0</v>
      </c>
      <c r="I10" s="346">
        <f>+' II. TRANSFERS, INST. OPERATION'!G10</f>
        <v>0</v>
      </c>
      <c r="J10" s="327"/>
    </row>
    <row r="11" spans="2:12" ht="37.200000000000003" customHeight="1" x14ac:dyDescent="0.3">
      <c r="B11" s="421"/>
      <c r="C11" s="359"/>
      <c r="D11" s="418"/>
      <c r="E11" s="333" t="s">
        <v>34</v>
      </c>
      <c r="F11" s="343">
        <f>+G11+H11+I11</f>
        <v>0</v>
      </c>
      <c r="G11" s="344">
        <f>+' II. TRANSFERS, INST. OPERATION'!E11</f>
        <v>0</v>
      </c>
      <c r="H11" s="344">
        <f>+' II. TRANSFERS, INST. OPERATION'!F11</f>
        <v>0</v>
      </c>
      <c r="I11" s="346">
        <f>+' II. TRANSFERS, INST. OPERATION'!G11</f>
        <v>0</v>
      </c>
      <c r="J11" s="327"/>
      <c r="K11" s="407" t="str">
        <f>IF(G11="","No puede tener celdas vacías",IF(G12="","No puede tener celdas vacías",IF(H11="","No puede tener celdas vacías",IF(H12="","No puede tener celdas vacías",IF(I10="","No puede tener celdas vacías",IF(I11="","No puede tener celdas vacías",IF(I12="","No puede tener celdas vacías","")))))))</f>
        <v/>
      </c>
      <c r="L11" s="407"/>
    </row>
    <row r="12" spans="2:12" ht="37.200000000000003" customHeight="1" x14ac:dyDescent="0.3">
      <c r="B12" s="421"/>
      <c r="C12" s="359"/>
      <c r="D12" s="418"/>
      <c r="E12" s="333" t="s">
        <v>36</v>
      </c>
      <c r="F12" s="347" t="str">
        <f>IF(SUM(G12+H12+I12)=0,"This Sub-Item must contemplate Financing",SUM(G12:I12))</f>
        <v>This Sub-Item must contemplate Financing</v>
      </c>
      <c r="G12" s="344">
        <f>+' II. TRANSFERS, INST. OPERATION'!E12</f>
        <v>0</v>
      </c>
      <c r="H12" s="344">
        <f>+' II. TRANSFERS, INST. OPERATION'!F12</f>
        <v>0</v>
      </c>
      <c r="I12" s="346">
        <f>+' II. TRANSFERS, INST. OPERATION'!G12</f>
        <v>0</v>
      </c>
      <c r="J12" s="327"/>
      <c r="K12" s="407"/>
      <c r="L12" s="407"/>
    </row>
    <row r="13" spans="2:12" ht="37.200000000000003" customHeight="1" x14ac:dyDescent="0.3">
      <c r="B13" s="421" t="s">
        <v>128</v>
      </c>
      <c r="C13" s="359" t="s">
        <v>60</v>
      </c>
      <c r="D13" s="418" t="s">
        <v>61</v>
      </c>
      <c r="E13" s="333" t="s">
        <v>111</v>
      </c>
      <c r="F13" s="348">
        <f>H13+I13</f>
        <v>0</v>
      </c>
      <c r="G13" s="349"/>
      <c r="H13" s="344">
        <f>+' II. TRANSFERS, INST. OPERATION'!F14</f>
        <v>0</v>
      </c>
      <c r="I13" s="346">
        <f>+' II. TRANSFERS, INST. OPERATION'!G14</f>
        <v>0</v>
      </c>
      <c r="J13" s="327"/>
      <c r="K13" s="407" t="str">
        <f>IF(H13="","No puede tener celdas vacías",IF(H15="","No puede tener celdas vacías",IF(I13="","No puede tener celdas vacías",IF(I15="","No puede tener celdas vacías",""))))</f>
        <v/>
      </c>
      <c r="L13" s="407"/>
    </row>
    <row r="14" spans="2:12" ht="37.200000000000003" customHeight="1" x14ac:dyDescent="0.3">
      <c r="B14" s="421"/>
      <c r="C14" s="359"/>
      <c r="D14" s="418"/>
      <c r="E14" s="333" t="s">
        <v>37</v>
      </c>
      <c r="F14" s="348">
        <f>H14+I14</f>
        <v>0</v>
      </c>
      <c r="G14" s="349"/>
      <c r="H14" s="344">
        <f>+' II. TRANSFERS, INST. OPERATION'!F15</f>
        <v>0</v>
      </c>
      <c r="I14" s="346">
        <f>+' II. TRANSFERS, INST. OPERATION'!G15</f>
        <v>0</v>
      </c>
      <c r="J14" s="327"/>
      <c r="K14" s="407"/>
      <c r="L14" s="407"/>
    </row>
    <row r="15" spans="2:12" ht="37.200000000000003" customHeight="1" thickBot="1" x14ac:dyDescent="0.35">
      <c r="B15" s="422"/>
      <c r="C15" s="410"/>
      <c r="D15" s="431"/>
      <c r="E15" s="335" t="s">
        <v>38</v>
      </c>
      <c r="F15" s="350">
        <f>+H15+I15</f>
        <v>0</v>
      </c>
      <c r="G15" s="351"/>
      <c r="H15" s="344">
        <f>+' II. TRANSFERS, INST. OPERATION'!F16</f>
        <v>0</v>
      </c>
      <c r="I15" s="346">
        <f>+' II. TRANSFERS, INST. OPERATION'!G16</f>
        <v>0</v>
      </c>
      <c r="J15" s="327"/>
      <c r="K15" s="407"/>
      <c r="L15" s="407"/>
    </row>
    <row r="16" spans="2:12" ht="114.6" customHeight="1" thickBot="1" x14ac:dyDescent="0.35">
      <c r="B16" s="428" t="s">
        <v>62</v>
      </c>
      <c r="C16" s="429"/>
      <c r="D16" s="430"/>
      <c r="E16" s="320" t="s">
        <v>63</v>
      </c>
      <c r="F16" s="321" t="str">
        <f>IF(SUM(G7:G8)&lt;400000000,"The Minimum Amount of the Equipment item must be $400.000.000.-",SUM(F7:F15))</f>
        <v>The Minimum Amount of the Equipment item must be $400.000.000.-</v>
      </c>
      <c r="G16" s="322">
        <f>IF(SUM(G7:G15)&gt;950000000,"Amount Requested from FONDEQUIP cannot be greater than $950.000.000 (maximum to be financed per Project).-",IF(SUM(G9:G12)&gt;(SUM(G7:G8)*0.5),"Total B. Transfers and Installation cannot be greater than 50% of A. Equipment.- ",SUM(G7:G15)))</f>
        <v>0</v>
      </c>
      <c r="H16" s="322" t="str">
        <f>IF(' II. TRANSFERS, INST. OPERATION'!E29=0,"Pecuniary contribution must be at least 10% of A. Equipment in the corresponding sub-items (Personnel Hiring for equipment operation and/or Training and/or Equipment/Accessories).-",SUM(H7:H15))</f>
        <v>Pecuniary contribution must be at least 10% of A. Equipment in the corresponding sub-items (Personnel Hiring for equipment operation and/or Training and/or Equipment/Accessories).-</v>
      </c>
      <c r="I16" s="323">
        <f>IF(SUM(SUM(I10:I15)+SUM(H7:H15))&lt;(F7+F8)*50%,"Non-Pecuniary Contribution must be, at least, the equivalent of the percentage not financed with Pecuniary Contribution to achieve the minimum corresponding to 50% of A. Equipment.-",SUM(I7:I15))</f>
        <v>0</v>
      </c>
      <c r="J16" s="327"/>
    </row>
    <row r="17" spans="2:10" x14ac:dyDescent="0.3">
      <c r="B17" s="324"/>
      <c r="C17" s="324"/>
      <c r="D17" s="324"/>
      <c r="E17" s="336"/>
      <c r="F17" s="324"/>
      <c r="G17" s="337"/>
      <c r="H17" s="337"/>
      <c r="I17" s="324"/>
      <c r="J17" s="324"/>
    </row>
    <row r="23" spans="2:10" x14ac:dyDescent="0.3">
      <c r="G23" s="338"/>
    </row>
  </sheetData>
  <sheetProtection password="E99B" sheet="1" selectLockedCells="1"/>
  <mergeCells count="19">
    <mergeCell ref="B7:B12"/>
    <mergeCell ref="B13:B15"/>
    <mergeCell ref="B1:I1"/>
    <mergeCell ref="B5:E5"/>
    <mergeCell ref="B16:D16"/>
    <mergeCell ref="D13:D15"/>
    <mergeCell ref="C9:C12"/>
    <mergeCell ref="D9:D12"/>
    <mergeCell ref="K11:L12"/>
    <mergeCell ref="K13:L15"/>
    <mergeCell ref="C2:I2"/>
    <mergeCell ref="G5:G6"/>
    <mergeCell ref="C13:C15"/>
    <mergeCell ref="C3:I3"/>
    <mergeCell ref="H5:I5"/>
    <mergeCell ref="F5:F6"/>
    <mergeCell ref="C7:C8"/>
    <mergeCell ref="D7:D8"/>
    <mergeCell ref="C6:D6"/>
  </mergeCells>
  <conditionalFormatting sqref="K13:K14">
    <cfRule type="containsText" dxfId="100" priority="20" stopIfTrue="1" operator="containsText" text="Monto Item Equipamiento OK">
      <formula>NOT(ISERROR(SEARCH("Monto Item Equipamiento OK",K13)))</formula>
    </cfRule>
  </conditionalFormatting>
  <conditionalFormatting sqref="K13:K14">
    <cfRule type="containsText" dxfId="99" priority="17" operator="containsText" text="$50.000.000">
      <formula>NOT(ISERROR(SEARCH("$50.000.000",K13)))</formula>
    </cfRule>
    <cfRule type="containsText" dxfId="98" priority="18" operator="containsText" text="Excede">
      <formula>NOT(ISERROR(SEARCH("Excede",K13)))</formula>
    </cfRule>
    <cfRule type="containsText" dxfId="97" priority="19" operator="containsText" text="M$50.000">
      <formula>NOT(ISERROR(SEARCH("M$50.000",K13)))</formula>
    </cfRule>
  </conditionalFormatting>
  <conditionalFormatting sqref="K11">
    <cfRule type="containsText" dxfId="96" priority="14" operator="containsText" text="$50.000.000">
      <formula>NOT(ISERROR(SEARCH("$50.000.000",K11)))</formula>
    </cfRule>
    <cfRule type="containsText" dxfId="95" priority="15" operator="containsText" text="Excede">
      <formula>NOT(ISERROR(SEARCH("Excede",K11)))</formula>
    </cfRule>
    <cfRule type="containsText" dxfId="94" priority="16" operator="containsText" text="M$50.000">
      <formula>NOT(ISERROR(SEARCH("M$50.000",K11)))</formula>
    </cfRule>
  </conditionalFormatting>
  <conditionalFormatting sqref="K11">
    <cfRule type="containsText" dxfId="93" priority="13" stopIfTrue="1" operator="containsText" text="Monto Item Equipamiento OK">
      <formula>NOT(ISERROR(SEARCH("Monto Item Equipamiento OK",K11)))</formula>
    </cfRule>
  </conditionalFormatting>
  <conditionalFormatting sqref="K11:L12">
    <cfRule type="containsText" dxfId="92" priority="11" stopIfTrue="1" operator="containsText" text="No puede tener">
      <formula>NOT(ISERROR(SEARCH("No puede tener",K11)))</formula>
    </cfRule>
  </conditionalFormatting>
  <conditionalFormatting sqref="K13:L15">
    <cfRule type="containsText" dxfId="91" priority="10" stopIfTrue="1" operator="containsText" text="No puede tener">
      <formula>NOT(ISERROR(SEARCH("No puede tener",K13)))</formula>
    </cfRule>
  </conditionalFormatting>
  <conditionalFormatting sqref="F16">
    <cfRule type="containsText" dxfId="90" priority="5" stopIfTrue="1" operator="containsText" text="Amount">
      <formula>NOT(ISERROR(SEARCH("Amount",F16)))</formula>
    </cfRule>
  </conditionalFormatting>
  <conditionalFormatting sqref="G16">
    <cfRule type="cellIs" dxfId="89" priority="4" stopIfTrue="1" operator="greaterThan">
      <formula>950000000</formula>
    </cfRule>
  </conditionalFormatting>
  <conditionalFormatting sqref="H16">
    <cfRule type="containsText" dxfId="88" priority="3" stopIfTrue="1" operator="containsText" text="must be">
      <formula>NOT(ISERROR(SEARCH("must be",H16)))</formula>
    </cfRule>
  </conditionalFormatting>
  <conditionalFormatting sqref="I16">
    <cfRule type="containsText" dxfId="87" priority="2" stopIfTrue="1" operator="containsText" text="Non-Pecuniary">
      <formula>NOT(ISERROR(SEARCH("Non-Pecuniary",I16)))</formula>
    </cfRule>
  </conditionalFormatting>
  <conditionalFormatting sqref="F12">
    <cfRule type="containsText" dxfId="86" priority="1" stopIfTrue="1" operator="containsText" text="This">
      <formula>NOT(ISERROR(SEARCH("This",F12)))</formula>
    </cfRule>
  </conditionalFormatting>
  <dataValidations xWindow="766" yWindow="436" count="3">
    <dataValidation type="custom" allowBlank="1" showInputMessage="1" showErrorMessage="1" errorTitle="Error" error="La suma de este Item B.TRASLADOS E INSTALACION a financiar por CONICYT, no puede ser Mayor al total del Item A. EQUIPAMIENTO" sqref="G7:G8">
      <formula1>SUM(G7:G10)&lt;=(F5+F6)</formula1>
    </dataValidation>
    <dataValidation operator="greaterThanOrEqual" allowBlank="1" showInputMessage="1" sqref="H7:H15"/>
    <dataValidation allowBlank="1" showInputMessage="1" showErrorMessage="1" errorTitle="Error" error="La suma de este Item B.TRASLADOS E INSTALACION a financiar por CONICYT, no puede ser Mayor al total del Item A. EQUIPAMIENTO" sqref="G9:G12"/>
  </dataValidations>
  <printOptions horizontalCentered="1"/>
  <pageMargins left="0" right="0" top="0.78740157480314965" bottom="0.78740157480314965" header="0" footer="0.59055118110236227"/>
  <pageSetup paperSize="119" scale="70" orientation="landscape" r:id="rId1"/>
  <headerFooter alignWithMargins="0">
    <oddFooter>&amp;L&amp;A - &amp;F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zoomScale="90" zoomScaleNormal="90" workbookViewId="0">
      <selection activeCell="I10" sqref="I10"/>
    </sheetView>
  </sheetViews>
  <sheetFormatPr baseColWidth="10" defaultColWidth="11.44140625" defaultRowHeight="13.8" x14ac:dyDescent="0.3"/>
  <cols>
    <col min="1" max="1" width="2" style="8" customWidth="1"/>
    <col min="2" max="2" width="2.6640625" style="8" customWidth="1"/>
    <col min="3" max="3" width="11.44140625" style="8" customWidth="1"/>
    <col min="4" max="4" width="11.44140625" style="8"/>
    <col min="5" max="5" width="6.5546875" style="8" customWidth="1"/>
    <col min="6" max="6" width="1.5546875" style="8" customWidth="1"/>
    <col min="7" max="7" width="12.109375" style="8" hidden="1" customWidth="1"/>
    <col min="8" max="8" width="17.6640625" style="8" customWidth="1"/>
    <col min="9" max="9" width="146.44140625" style="8" customWidth="1"/>
    <col min="10" max="10" width="2.88671875" style="8" customWidth="1"/>
    <col min="11" max="16384" width="11.44140625" style="8"/>
  </cols>
  <sheetData>
    <row r="1" spans="1:20" s="11" customFormat="1" ht="22.95" customHeight="1" x14ac:dyDescent="0.3">
      <c r="A1" s="10"/>
      <c r="B1" s="10"/>
      <c r="C1" s="377" t="s">
        <v>64</v>
      </c>
      <c r="D1" s="377"/>
      <c r="E1" s="377"/>
      <c r="F1" s="377"/>
      <c r="G1" s="377"/>
      <c r="H1" s="377"/>
      <c r="I1" s="377"/>
      <c r="J1" s="277"/>
      <c r="K1" s="278"/>
      <c r="L1" s="278"/>
      <c r="M1" s="278"/>
      <c r="N1" s="278"/>
      <c r="O1" s="278"/>
      <c r="P1" s="278"/>
      <c r="Q1" s="278"/>
      <c r="R1" s="279"/>
      <c r="S1" s="279"/>
      <c r="T1" s="279"/>
    </row>
    <row r="2" spans="1:20" ht="24" customHeight="1" x14ac:dyDescent="0.3">
      <c r="A2" s="143"/>
      <c r="B2" s="267"/>
      <c r="C2" s="437" t="s">
        <v>65</v>
      </c>
      <c r="D2" s="437"/>
      <c r="E2" s="437"/>
      <c r="F2" s="437"/>
      <c r="G2" s="437"/>
      <c r="H2" s="268" t="s">
        <v>49</v>
      </c>
      <c r="I2" s="269" t="s">
        <v>66</v>
      </c>
      <c r="J2" s="143"/>
    </row>
    <row r="3" spans="1:20" ht="105.6" customHeight="1" x14ac:dyDescent="0.3">
      <c r="A3" s="143"/>
      <c r="B3" s="435" t="s">
        <v>56</v>
      </c>
      <c r="C3" s="436" t="str">
        <f>+' III. FINAL BUDGET'!E9</f>
        <v>B.1. Transfers, Transfer Insurance, Customs Clearance and Equipment VAT</v>
      </c>
      <c r="D3" s="436"/>
      <c r="E3" s="436"/>
      <c r="F3" s="436"/>
      <c r="G3" s="436"/>
      <c r="H3" s="270">
        <f>+' III. FINAL BUDGET'!F9</f>
        <v>0</v>
      </c>
      <c r="I3" s="280"/>
      <c r="J3" s="266"/>
      <c r="K3" s="9"/>
      <c r="L3" s="9"/>
      <c r="M3" s="9"/>
      <c r="N3" s="9"/>
      <c r="O3" s="9"/>
      <c r="P3" s="9"/>
      <c r="Q3" s="9"/>
      <c r="R3" s="6"/>
      <c r="S3" s="6"/>
      <c r="T3" s="6"/>
    </row>
    <row r="4" spans="1:20" ht="87.6" customHeight="1" x14ac:dyDescent="0.3">
      <c r="A4" s="143"/>
      <c r="B4" s="435"/>
      <c r="C4" s="436" t="str">
        <f>+' III. FINAL BUDGET'!E10</f>
        <v>B.2. Adequacy Space for Equipment</v>
      </c>
      <c r="D4" s="436"/>
      <c r="E4" s="436"/>
      <c r="F4" s="436"/>
      <c r="G4" s="436"/>
      <c r="H4" s="270">
        <f>+' III. FINAL BUDGET'!F10</f>
        <v>0</v>
      </c>
      <c r="I4" s="280"/>
      <c r="J4" s="266"/>
      <c r="K4" s="9"/>
      <c r="L4" s="9"/>
      <c r="M4" s="9"/>
      <c r="N4" s="9"/>
      <c r="O4" s="9"/>
      <c r="P4" s="9"/>
      <c r="Q4" s="9"/>
      <c r="R4" s="6"/>
      <c r="S4" s="6"/>
      <c r="T4" s="6"/>
    </row>
    <row r="5" spans="1:20" ht="85.2" customHeight="1" x14ac:dyDescent="0.3">
      <c r="A5" s="143"/>
      <c r="B5" s="435"/>
      <c r="C5" s="436" t="str">
        <f>+' III. FINAL BUDGET'!E11</f>
        <v>B.3. Equipment Installation and Commissioning</v>
      </c>
      <c r="D5" s="436"/>
      <c r="E5" s="436"/>
      <c r="F5" s="436"/>
      <c r="G5" s="436"/>
      <c r="H5" s="270">
        <f>+' III. FINAL BUDGET'!F11</f>
        <v>0</v>
      </c>
      <c r="I5" s="280"/>
      <c r="J5" s="266"/>
      <c r="K5" s="9"/>
      <c r="L5" s="9"/>
      <c r="M5" s="9"/>
      <c r="N5" s="9"/>
      <c r="O5" s="9"/>
      <c r="P5" s="9"/>
      <c r="Q5" s="9"/>
      <c r="R5" s="6"/>
      <c r="S5" s="6"/>
      <c r="T5" s="6"/>
    </row>
    <row r="6" spans="1:20" ht="85.2" customHeight="1" x14ac:dyDescent="0.3">
      <c r="A6" s="143"/>
      <c r="B6" s="435"/>
      <c r="C6" s="436" t="str">
        <f>+' III. FINAL BUDGET'!E12</f>
        <v>B.4. Equipment Maintenance, Warranties and Insurance</v>
      </c>
      <c r="D6" s="436"/>
      <c r="E6" s="436"/>
      <c r="F6" s="436"/>
      <c r="G6" s="436"/>
      <c r="H6" s="270" t="str">
        <f>+' III. FINAL BUDGET'!F12</f>
        <v>This Sub-Item must contemplate Financing</v>
      </c>
      <c r="I6" s="280"/>
      <c r="J6" s="266"/>
      <c r="K6" s="9"/>
      <c r="L6" s="9"/>
      <c r="M6" s="9"/>
      <c r="N6" s="9"/>
      <c r="O6" s="9"/>
      <c r="P6" s="9"/>
      <c r="Q6" s="9"/>
      <c r="R6" s="6"/>
      <c r="S6" s="6"/>
      <c r="T6" s="6"/>
    </row>
    <row r="7" spans="1:20" ht="6.75" customHeight="1" x14ac:dyDescent="0.3">
      <c r="A7" s="143"/>
      <c r="B7" s="271"/>
      <c r="C7" s="432"/>
      <c r="D7" s="433"/>
      <c r="E7" s="433"/>
      <c r="F7" s="433"/>
      <c r="G7" s="434"/>
      <c r="H7" s="272"/>
      <c r="I7" s="273"/>
      <c r="J7" s="140"/>
      <c r="K7" s="6"/>
      <c r="L7" s="6"/>
      <c r="M7" s="6"/>
      <c r="N7" s="6"/>
      <c r="O7" s="6"/>
      <c r="P7" s="6"/>
      <c r="Q7" s="6"/>
      <c r="R7" s="6"/>
      <c r="S7" s="6"/>
      <c r="T7" s="6"/>
    </row>
    <row r="8" spans="1:20" ht="101.4" customHeight="1" x14ac:dyDescent="0.3">
      <c r="A8" s="143"/>
      <c r="B8" s="435" t="s">
        <v>128</v>
      </c>
      <c r="C8" s="436" t="str">
        <f>+' III. FINAL BUDGET'!E13</f>
        <v>C.1. Training</v>
      </c>
      <c r="D8" s="436"/>
      <c r="E8" s="436"/>
      <c r="F8" s="436"/>
      <c r="G8" s="436"/>
      <c r="H8" s="270">
        <f>+' III. FINAL BUDGET'!F13</f>
        <v>0</v>
      </c>
      <c r="I8" s="280"/>
      <c r="J8" s="140"/>
      <c r="K8" s="6"/>
      <c r="L8" s="6"/>
      <c r="M8" s="6"/>
      <c r="N8" s="6"/>
      <c r="O8" s="6"/>
      <c r="P8" s="6"/>
      <c r="Q8" s="6"/>
      <c r="R8" s="6"/>
      <c r="S8" s="6"/>
      <c r="T8" s="6"/>
    </row>
    <row r="9" spans="1:20" ht="101.4" customHeight="1" x14ac:dyDescent="0.3">
      <c r="A9" s="143"/>
      <c r="B9" s="435"/>
      <c r="C9" s="436" t="str">
        <f>+' III. FINAL BUDGET'!E14</f>
        <v>C.2. Other Operating Expenses</v>
      </c>
      <c r="D9" s="436"/>
      <c r="E9" s="436"/>
      <c r="F9" s="436"/>
      <c r="G9" s="436"/>
      <c r="H9" s="270">
        <f>+' III. FINAL BUDGET'!F14</f>
        <v>0</v>
      </c>
      <c r="I9" s="280"/>
      <c r="J9" s="140"/>
      <c r="K9" s="6"/>
      <c r="L9" s="6"/>
      <c r="M9" s="6"/>
      <c r="N9" s="6"/>
      <c r="O9" s="6"/>
      <c r="P9" s="6"/>
      <c r="Q9" s="6"/>
      <c r="R9" s="6"/>
      <c r="S9" s="6"/>
      <c r="T9" s="6"/>
    </row>
    <row r="10" spans="1:20" ht="101.4" customHeight="1" x14ac:dyDescent="0.3">
      <c r="A10" s="143"/>
      <c r="B10" s="435"/>
      <c r="C10" s="436" t="str">
        <f>+' III. FINAL BUDGET'!E15</f>
        <v>C.3. Administration Expenses</v>
      </c>
      <c r="D10" s="436"/>
      <c r="E10" s="436"/>
      <c r="F10" s="436"/>
      <c r="G10" s="436"/>
      <c r="H10" s="270">
        <f>+' III. FINAL BUDGET'!F15</f>
        <v>0</v>
      </c>
      <c r="I10" s="280"/>
      <c r="J10" s="140"/>
      <c r="K10" s="6"/>
      <c r="L10" s="6"/>
      <c r="M10" s="6"/>
      <c r="N10" s="6"/>
      <c r="O10" s="6"/>
      <c r="P10" s="6"/>
      <c r="Q10" s="6"/>
      <c r="R10" s="6"/>
      <c r="S10" s="6"/>
      <c r="T10" s="6"/>
    </row>
    <row r="11" spans="1:20" x14ac:dyDescent="0.3">
      <c r="A11" s="143"/>
      <c r="B11" s="143"/>
      <c r="C11" s="140"/>
      <c r="D11" s="140"/>
      <c r="E11" s="140"/>
      <c r="F11" s="140"/>
      <c r="G11" s="140"/>
      <c r="H11" s="140"/>
      <c r="I11" s="140"/>
      <c r="J11" s="140"/>
      <c r="K11" s="6"/>
      <c r="L11" s="6"/>
      <c r="M11" s="6"/>
      <c r="N11" s="6"/>
      <c r="O11" s="6"/>
      <c r="P11" s="6"/>
      <c r="Q11" s="6"/>
      <c r="R11" s="6"/>
      <c r="S11" s="6"/>
      <c r="T11" s="6"/>
    </row>
    <row r="15" spans="1:20" x14ac:dyDescent="0.3">
      <c r="H15" s="139"/>
      <c r="I15" s="139"/>
      <c r="J15" s="139"/>
      <c r="K15" s="139"/>
      <c r="L15" s="139"/>
      <c r="M15" s="139"/>
      <c r="N15" s="274"/>
      <c r="O15" s="274"/>
      <c r="P15" s="274"/>
      <c r="Q15" s="274"/>
      <c r="R15" s="275"/>
      <c r="S15" s="275"/>
      <c r="T15" s="275"/>
    </row>
    <row r="16" spans="1:20" x14ac:dyDescent="0.3">
      <c r="H16" s="276"/>
      <c r="I16" s="276"/>
      <c r="J16" s="276"/>
      <c r="K16" s="276"/>
      <c r="L16" s="276"/>
      <c r="M16" s="276"/>
      <c r="N16" s="276"/>
      <c r="O16" s="276"/>
      <c r="P16" s="276"/>
      <c r="Q16" s="276"/>
      <c r="R16" s="276"/>
      <c r="S16" s="276"/>
      <c r="T16" s="276"/>
    </row>
    <row r="17" spans="8:20" x14ac:dyDescent="0.3">
      <c r="H17" s="276"/>
      <c r="I17" s="276"/>
      <c r="J17" s="276"/>
      <c r="K17" s="276"/>
      <c r="L17" s="276"/>
      <c r="M17" s="276"/>
      <c r="N17" s="276"/>
      <c r="O17" s="276"/>
      <c r="P17" s="276"/>
      <c r="Q17" s="276"/>
      <c r="R17" s="276"/>
      <c r="S17" s="276"/>
      <c r="T17" s="276"/>
    </row>
  </sheetData>
  <sheetProtection password="E99B" sheet="1" formatRows="0" selectLockedCells="1"/>
  <mergeCells count="12">
    <mergeCell ref="C7:G7"/>
    <mergeCell ref="B8:B10"/>
    <mergeCell ref="C8:G8"/>
    <mergeCell ref="C10:G10"/>
    <mergeCell ref="C1:I1"/>
    <mergeCell ref="C2:G2"/>
    <mergeCell ref="B3:B6"/>
    <mergeCell ref="C3:G3"/>
    <mergeCell ref="C4:G4"/>
    <mergeCell ref="C5:G5"/>
    <mergeCell ref="C6:G6"/>
    <mergeCell ref="C9:G9"/>
  </mergeCells>
  <printOptions horizontalCentered="1"/>
  <pageMargins left="0" right="0" top="0.74803149606299213" bottom="0.74803149606299213" header="0.31496062992125984" footer="0.31496062992125984"/>
  <pageSetup scale="69" orientation="landscape" r:id="rId1"/>
  <headerFooter alignWithMargins="0">
    <oddFooter>&amp;L&amp;A - &amp;F
&amp;D</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7"/>
  <sheetViews>
    <sheetView showGridLines="0" zoomScale="80" zoomScaleNormal="80" workbookViewId="0">
      <pane xSplit="6" ySplit="6" topLeftCell="G7" activePane="bottomRight" state="frozen"/>
      <selection pane="topRight" activeCell="G1" sqref="G1"/>
      <selection pane="bottomLeft" activeCell="A7" sqref="A7"/>
      <selection pane="bottomRight" activeCell="G10" sqref="G10"/>
    </sheetView>
  </sheetViews>
  <sheetFormatPr baseColWidth="10" defaultColWidth="11.44140625" defaultRowHeight="14.4" x14ac:dyDescent="0.3"/>
  <cols>
    <col min="1" max="1" width="6.6640625" style="161" customWidth="1"/>
    <col min="2" max="2" width="5.109375" style="161" customWidth="1"/>
    <col min="3" max="3" width="16.44140625" style="161" customWidth="1"/>
    <col min="4" max="4" width="35.5546875" style="161" customWidth="1"/>
    <col min="5" max="28" width="18.6640625" style="161" customWidth="1"/>
    <col min="29" max="29" width="20.44140625" style="161" customWidth="1"/>
    <col min="30" max="30" width="16.5546875" style="161" customWidth="1"/>
    <col min="31" max="31" width="9.44140625" style="161" customWidth="1"/>
    <col min="32" max="16384" width="11.44140625" style="161"/>
  </cols>
  <sheetData>
    <row r="1" spans="1:28" ht="28.2" customHeight="1" x14ac:dyDescent="0.3">
      <c r="A1" s="226"/>
      <c r="B1" s="423" t="s">
        <v>67</v>
      </c>
      <c r="C1" s="424"/>
      <c r="D1" s="424"/>
      <c r="E1" s="424"/>
      <c r="F1" s="424"/>
      <c r="G1" s="424"/>
      <c r="H1" s="424"/>
      <c r="I1" s="424"/>
      <c r="J1" s="424"/>
      <c r="K1" s="424"/>
      <c r="L1" s="424"/>
      <c r="M1" s="424"/>
      <c r="N1" s="424"/>
      <c r="O1" s="424"/>
      <c r="P1" s="424"/>
      <c r="Q1" s="230"/>
      <c r="R1" s="230"/>
      <c r="S1" s="230"/>
      <c r="T1" s="230"/>
      <c r="U1" s="230"/>
      <c r="V1" s="230"/>
      <c r="W1" s="230"/>
      <c r="X1" s="230"/>
      <c r="Y1" s="230"/>
      <c r="Z1" s="230"/>
      <c r="AA1" s="230"/>
      <c r="AB1" s="230"/>
    </row>
    <row r="2" spans="1:28" hidden="1" x14ac:dyDescent="0.3">
      <c r="A2" s="226"/>
      <c r="B2" s="452"/>
      <c r="C2" s="452"/>
      <c r="D2" s="452"/>
      <c r="E2" s="452"/>
      <c r="F2" s="452"/>
      <c r="G2" s="452"/>
      <c r="H2" s="452"/>
      <c r="I2" s="231"/>
      <c r="J2" s="231"/>
      <c r="K2" s="231"/>
      <c r="L2" s="231"/>
      <c r="M2" s="231"/>
      <c r="N2" s="231"/>
      <c r="O2" s="231"/>
      <c r="P2" s="231"/>
      <c r="Q2" s="231"/>
      <c r="R2" s="231"/>
      <c r="S2" s="231"/>
      <c r="T2" s="231"/>
      <c r="U2" s="231"/>
      <c r="V2" s="231"/>
      <c r="W2" s="231"/>
      <c r="X2" s="231"/>
      <c r="Y2" s="231"/>
      <c r="Z2" s="231"/>
      <c r="AA2" s="231"/>
      <c r="AB2" s="231"/>
    </row>
    <row r="3" spans="1:28" ht="9" customHeight="1" thickBot="1" x14ac:dyDescent="0.35">
      <c r="A3" s="226"/>
      <c r="B3" s="453"/>
      <c r="C3" s="454"/>
      <c r="D3" s="454"/>
      <c r="E3" s="454"/>
      <c r="F3" s="454"/>
      <c r="G3" s="454"/>
      <c r="H3" s="454"/>
      <c r="I3" s="232"/>
      <c r="J3" s="232"/>
      <c r="K3" s="232"/>
      <c r="L3" s="232"/>
      <c r="M3" s="232"/>
      <c r="N3" s="232"/>
      <c r="O3" s="232"/>
      <c r="P3" s="232"/>
      <c r="Q3" s="232"/>
      <c r="R3" s="232"/>
      <c r="S3" s="232"/>
      <c r="T3" s="232"/>
      <c r="U3" s="232"/>
      <c r="V3" s="232"/>
      <c r="W3" s="232"/>
      <c r="X3" s="232"/>
      <c r="Y3" s="232"/>
      <c r="Z3" s="232"/>
      <c r="AA3" s="232"/>
      <c r="AB3" s="232"/>
    </row>
    <row r="4" spans="1:28" ht="13.5" hidden="1" customHeight="1" thickBot="1" x14ac:dyDescent="0.35">
      <c r="A4" s="226"/>
      <c r="B4" s="226"/>
      <c r="C4" s="226"/>
      <c r="D4" s="226"/>
      <c r="E4" s="226"/>
      <c r="F4" s="226"/>
      <c r="G4" s="226"/>
      <c r="H4" s="227"/>
      <c r="I4" s="226"/>
      <c r="J4" s="227"/>
      <c r="K4" s="226"/>
      <c r="L4" s="227"/>
      <c r="M4" s="226"/>
      <c r="N4" s="227"/>
      <c r="O4" s="226"/>
      <c r="P4" s="227"/>
      <c r="Q4" s="226"/>
      <c r="R4" s="227"/>
      <c r="S4" s="226"/>
      <c r="T4" s="227"/>
      <c r="U4" s="226"/>
      <c r="V4" s="227"/>
      <c r="W4" s="226"/>
      <c r="X4" s="227"/>
      <c r="Y4" s="226"/>
      <c r="Z4" s="227"/>
      <c r="AA4" s="226"/>
      <c r="AB4" s="227"/>
    </row>
    <row r="5" spans="1:28" ht="28.95" customHeight="1" thickBot="1" x14ac:dyDescent="0.35">
      <c r="A5" s="226"/>
      <c r="B5" s="455"/>
      <c r="C5" s="456"/>
      <c r="D5" s="457"/>
      <c r="E5" s="440" t="s">
        <v>68</v>
      </c>
      <c r="F5" s="441"/>
      <c r="G5" s="442" t="s">
        <v>69</v>
      </c>
      <c r="H5" s="443"/>
      <c r="I5" s="442" t="s">
        <v>70</v>
      </c>
      <c r="J5" s="443"/>
      <c r="K5" s="442" t="s">
        <v>71</v>
      </c>
      <c r="L5" s="443"/>
      <c r="M5" s="442" t="s">
        <v>72</v>
      </c>
      <c r="N5" s="443"/>
      <c r="O5" s="442" t="s">
        <v>73</v>
      </c>
      <c r="P5" s="443"/>
      <c r="Q5" s="442" t="s">
        <v>74</v>
      </c>
      <c r="R5" s="443"/>
      <c r="S5" s="442" t="s">
        <v>75</v>
      </c>
      <c r="T5" s="443"/>
      <c r="U5" s="442" t="s">
        <v>76</v>
      </c>
      <c r="V5" s="443"/>
      <c r="W5" s="442" t="s">
        <v>77</v>
      </c>
      <c r="X5" s="443"/>
      <c r="Y5" s="442" t="s">
        <v>78</v>
      </c>
      <c r="Z5" s="443"/>
      <c r="AA5" s="442" t="s">
        <v>79</v>
      </c>
      <c r="AB5" s="443"/>
    </row>
    <row r="6" spans="1:28" ht="25.5" customHeight="1" thickBot="1" x14ac:dyDescent="0.35">
      <c r="A6" s="233" t="s">
        <v>52</v>
      </c>
      <c r="B6" s="458" t="s">
        <v>53</v>
      </c>
      <c r="C6" s="459"/>
      <c r="D6" s="234" t="s">
        <v>54</v>
      </c>
      <c r="E6" s="235" t="s">
        <v>55</v>
      </c>
      <c r="F6" s="236" t="s">
        <v>116</v>
      </c>
      <c r="G6" s="235" t="s">
        <v>55</v>
      </c>
      <c r="H6" s="236" t="str">
        <f>+$F$6</f>
        <v>Non-Pecuniary</v>
      </c>
      <c r="I6" s="235" t="s">
        <v>55</v>
      </c>
      <c r="J6" s="236" t="str">
        <f>+$F$6</f>
        <v>Non-Pecuniary</v>
      </c>
      <c r="K6" s="235" t="s">
        <v>55</v>
      </c>
      <c r="L6" s="236" t="str">
        <f>+$F$6</f>
        <v>Non-Pecuniary</v>
      </c>
      <c r="M6" s="235" t="s">
        <v>55</v>
      </c>
      <c r="N6" s="236" t="str">
        <f>+$F$6</f>
        <v>Non-Pecuniary</v>
      </c>
      <c r="O6" s="235" t="s">
        <v>55</v>
      </c>
      <c r="P6" s="236" t="str">
        <f>+$F$6</f>
        <v>Non-Pecuniary</v>
      </c>
      <c r="Q6" s="235" t="s">
        <v>55</v>
      </c>
      <c r="R6" s="236" t="str">
        <f>+$F$6</f>
        <v>Non-Pecuniary</v>
      </c>
      <c r="S6" s="235" t="s">
        <v>55</v>
      </c>
      <c r="T6" s="236" t="str">
        <f>+$F$6</f>
        <v>Non-Pecuniary</v>
      </c>
      <c r="U6" s="235" t="s">
        <v>55</v>
      </c>
      <c r="V6" s="236" t="str">
        <f>+$F$6</f>
        <v>Non-Pecuniary</v>
      </c>
      <c r="W6" s="235" t="s">
        <v>55</v>
      </c>
      <c r="X6" s="236" t="str">
        <f>+$F$6</f>
        <v>Non-Pecuniary</v>
      </c>
      <c r="Y6" s="235" t="s">
        <v>55</v>
      </c>
      <c r="Z6" s="236" t="str">
        <f>+$F$6</f>
        <v>Non-Pecuniary</v>
      </c>
      <c r="AA6" s="235" t="s">
        <v>55</v>
      </c>
      <c r="AB6" s="236" t="str">
        <f>+$F$6</f>
        <v>Non-Pecuniary</v>
      </c>
    </row>
    <row r="7" spans="1:28" ht="39.75" customHeight="1" thickBot="1" x14ac:dyDescent="0.35">
      <c r="A7" s="450" t="s">
        <v>56</v>
      </c>
      <c r="B7" s="460" t="s">
        <v>57</v>
      </c>
      <c r="C7" s="461" t="s">
        <v>56</v>
      </c>
      <c r="D7" s="237" t="s">
        <v>20</v>
      </c>
      <c r="E7" s="238">
        <f>+G7+I7+K7+M7+O7+Q7+S7+U7+W7+Y7+AA7</f>
        <v>0</v>
      </c>
      <c r="F7" s="239"/>
      <c r="G7" s="240">
        <v>0</v>
      </c>
      <c r="H7" s="239"/>
      <c r="I7" s="240">
        <v>0</v>
      </c>
      <c r="J7" s="239"/>
      <c r="K7" s="240">
        <v>0</v>
      </c>
      <c r="L7" s="239"/>
      <c r="M7" s="240">
        <v>0</v>
      </c>
      <c r="N7" s="239"/>
      <c r="O7" s="240">
        <v>0</v>
      </c>
      <c r="P7" s="239"/>
      <c r="Q7" s="240">
        <v>0</v>
      </c>
      <c r="R7" s="239"/>
      <c r="S7" s="240">
        <v>0</v>
      </c>
      <c r="T7" s="239"/>
      <c r="U7" s="240">
        <v>0</v>
      </c>
      <c r="V7" s="239"/>
      <c r="W7" s="240">
        <v>0</v>
      </c>
      <c r="X7" s="239"/>
      <c r="Y7" s="240">
        <v>0</v>
      </c>
      <c r="Z7" s="239"/>
      <c r="AA7" s="240">
        <v>0</v>
      </c>
      <c r="AB7" s="239"/>
    </row>
    <row r="8" spans="1:28" ht="39.75" customHeight="1" thickBot="1" x14ac:dyDescent="0.35">
      <c r="A8" s="450"/>
      <c r="B8" s="444"/>
      <c r="C8" s="447"/>
      <c r="D8" s="241" t="s">
        <v>109</v>
      </c>
      <c r="E8" s="242">
        <f t="shared" ref="E8:E15" si="0">+G8+I8+K8+M8+O8+Q8+S8+U8+W8+Y8+AA8</f>
        <v>0</v>
      </c>
      <c r="F8" s="243"/>
      <c r="G8" s="240">
        <v>0</v>
      </c>
      <c r="H8" s="243"/>
      <c r="I8" s="240">
        <v>0</v>
      </c>
      <c r="J8" s="243"/>
      <c r="K8" s="240">
        <v>0</v>
      </c>
      <c r="L8" s="243"/>
      <c r="M8" s="240">
        <v>0</v>
      </c>
      <c r="N8" s="243"/>
      <c r="O8" s="240">
        <v>0</v>
      </c>
      <c r="P8" s="243"/>
      <c r="Q8" s="240">
        <v>0</v>
      </c>
      <c r="R8" s="243"/>
      <c r="S8" s="240">
        <v>0</v>
      </c>
      <c r="T8" s="243"/>
      <c r="U8" s="240">
        <v>0</v>
      </c>
      <c r="V8" s="243"/>
      <c r="W8" s="240">
        <v>0</v>
      </c>
      <c r="X8" s="243"/>
      <c r="Y8" s="240">
        <v>0</v>
      </c>
      <c r="Z8" s="243"/>
      <c r="AA8" s="240">
        <v>0</v>
      </c>
      <c r="AB8" s="243"/>
    </row>
    <row r="9" spans="1:28" ht="39.75" customHeight="1" thickBot="1" x14ac:dyDescent="0.35">
      <c r="A9" s="450"/>
      <c r="B9" s="444" t="s">
        <v>58</v>
      </c>
      <c r="C9" s="447" t="s">
        <v>59</v>
      </c>
      <c r="D9" s="241" t="s">
        <v>32</v>
      </c>
      <c r="E9" s="242">
        <f t="shared" si="0"/>
        <v>0</v>
      </c>
      <c r="F9" s="243"/>
      <c r="G9" s="240">
        <v>0</v>
      </c>
      <c r="H9" s="243"/>
      <c r="I9" s="240">
        <v>0</v>
      </c>
      <c r="J9" s="243"/>
      <c r="K9" s="240">
        <v>0</v>
      </c>
      <c r="L9" s="243"/>
      <c r="M9" s="240">
        <v>0</v>
      </c>
      <c r="N9" s="243"/>
      <c r="O9" s="240">
        <v>0</v>
      </c>
      <c r="P9" s="243"/>
      <c r="Q9" s="240">
        <v>0</v>
      </c>
      <c r="R9" s="243"/>
      <c r="S9" s="240">
        <v>0</v>
      </c>
      <c r="T9" s="243"/>
      <c r="U9" s="240">
        <v>0</v>
      </c>
      <c r="V9" s="243"/>
      <c r="W9" s="240">
        <v>0</v>
      </c>
      <c r="X9" s="243"/>
      <c r="Y9" s="240">
        <v>0</v>
      </c>
      <c r="Z9" s="243"/>
      <c r="AA9" s="240">
        <v>0</v>
      </c>
      <c r="AB9" s="243"/>
    </row>
    <row r="10" spans="1:28" ht="39.75" customHeight="1" thickBot="1" x14ac:dyDescent="0.35">
      <c r="A10" s="450"/>
      <c r="B10" s="444"/>
      <c r="C10" s="447"/>
      <c r="D10" s="241" t="s">
        <v>33</v>
      </c>
      <c r="E10" s="242">
        <f t="shared" si="0"/>
        <v>0</v>
      </c>
      <c r="F10" s="242">
        <f>+H10+J10+L10+N10+P10+R10+T10+V10+X10+Z10+AB10</f>
        <v>0</v>
      </c>
      <c r="G10" s="240">
        <v>0</v>
      </c>
      <c r="H10" s="244">
        <v>0</v>
      </c>
      <c r="I10" s="240">
        <v>0</v>
      </c>
      <c r="J10" s="244">
        <v>0</v>
      </c>
      <c r="K10" s="240">
        <v>0</v>
      </c>
      <c r="L10" s="244">
        <v>0</v>
      </c>
      <c r="M10" s="240">
        <v>0</v>
      </c>
      <c r="N10" s="244">
        <v>0</v>
      </c>
      <c r="O10" s="240">
        <v>0</v>
      </c>
      <c r="P10" s="244">
        <v>0</v>
      </c>
      <c r="Q10" s="240">
        <v>0</v>
      </c>
      <c r="R10" s="244">
        <v>0</v>
      </c>
      <c r="S10" s="240">
        <v>0</v>
      </c>
      <c r="T10" s="244">
        <v>0</v>
      </c>
      <c r="U10" s="240">
        <v>0</v>
      </c>
      <c r="V10" s="244">
        <v>0</v>
      </c>
      <c r="W10" s="240">
        <v>0</v>
      </c>
      <c r="X10" s="244">
        <v>0</v>
      </c>
      <c r="Y10" s="240">
        <v>0</v>
      </c>
      <c r="Z10" s="244">
        <v>0</v>
      </c>
      <c r="AA10" s="240">
        <v>0</v>
      </c>
      <c r="AB10" s="244">
        <v>0</v>
      </c>
    </row>
    <row r="11" spans="1:28" ht="39.75" customHeight="1" thickBot="1" x14ac:dyDescent="0.35">
      <c r="A11" s="450"/>
      <c r="B11" s="444"/>
      <c r="C11" s="447"/>
      <c r="D11" s="241" t="s">
        <v>34</v>
      </c>
      <c r="E11" s="242">
        <f t="shared" si="0"/>
        <v>0</v>
      </c>
      <c r="F11" s="242">
        <f t="shared" ref="F11:F15" si="1">+H11+J11+L11+N11+P11+R11+T11+V11+X11+Z11+AB11</f>
        <v>0</v>
      </c>
      <c r="G11" s="240">
        <v>0</v>
      </c>
      <c r="H11" s="244">
        <v>0</v>
      </c>
      <c r="I11" s="240">
        <v>0</v>
      </c>
      <c r="J11" s="244">
        <v>0</v>
      </c>
      <c r="K11" s="240">
        <v>0</v>
      </c>
      <c r="L11" s="244">
        <v>0</v>
      </c>
      <c r="M11" s="240">
        <v>0</v>
      </c>
      <c r="N11" s="244">
        <v>0</v>
      </c>
      <c r="O11" s="240">
        <v>0</v>
      </c>
      <c r="P11" s="244">
        <v>0</v>
      </c>
      <c r="Q11" s="240">
        <v>0</v>
      </c>
      <c r="R11" s="244">
        <v>0</v>
      </c>
      <c r="S11" s="240">
        <v>0</v>
      </c>
      <c r="T11" s="244">
        <v>0</v>
      </c>
      <c r="U11" s="240">
        <v>0</v>
      </c>
      <c r="V11" s="244">
        <v>0</v>
      </c>
      <c r="W11" s="240">
        <v>0</v>
      </c>
      <c r="X11" s="244">
        <v>0</v>
      </c>
      <c r="Y11" s="240">
        <v>0</v>
      </c>
      <c r="Z11" s="244">
        <v>0</v>
      </c>
      <c r="AA11" s="240">
        <v>0</v>
      </c>
      <c r="AB11" s="244">
        <v>0</v>
      </c>
    </row>
    <row r="12" spans="1:28" ht="39.75" customHeight="1" thickBot="1" x14ac:dyDescent="0.35">
      <c r="A12" s="450"/>
      <c r="B12" s="444"/>
      <c r="C12" s="447"/>
      <c r="D12" s="241" t="s">
        <v>36</v>
      </c>
      <c r="E12" s="245">
        <f t="shared" si="0"/>
        <v>0</v>
      </c>
      <c r="F12" s="242">
        <f t="shared" si="1"/>
        <v>0</v>
      </c>
      <c r="G12" s="240">
        <v>0</v>
      </c>
      <c r="H12" s="244">
        <v>0</v>
      </c>
      <c r="I12" s="240">
        <v>0</v>
      </c>
      <c r="J12" s="244">
        <v>0</v>
      </c>
      <c r="K12" s="240">
        <v>0</v>
      </c>
      <c r="L12" s="244">
        <v>0</v>
      </c>
      <c r="M12" s="240">
        <v>0</v>
      </c>
      <c r="N12" s="244">
        <v>0</v>
      </c>
      <c r="O12" s="240">
        <v>0</v>
      </c>
      <c r="P12" s="244">
        <v>0</v>
      </c>
      <c r="Q12" s="240">
        <v>0</v>
      </c>
      <c r="R12" s="244">
        <v>0</v>
      </c>
      <c r="S12" s="240">
        <v>0</v>
      </c>
      <c r="T12" s="244">
        <v>0</v>
      </c>
      <c r="U12" s="240">
        <v>0</v>
      </c>
      <c r="V12" s="244">
        <v>0</v>
      </c>
      <c r="W12" s="240">
        <v>0</v>
      </c>
      <c r="X12" s="244">
        <v>0</v>
      </c>
      <c r="Y12" s="240">
        <v>0</v>
      </c>
      <c r="Z12" s="244">
        <v>0</v>
      </c>
      <c r="AA12" s="240">
        <v>0</v>
      </c>
      <c r="AB12" s="244">
        <v>0</v>
      </c>
    </row>
    <row r="13" spans="1:28" ht="34.5" customHeight="1" thickBot="1" x14ac:dyDescent="0.35">
      <c r="A13" s="450" t="s">
        <v>128</v>
      </c>
      <c r="B13" s="444" t="s">
        <v>60</v>
      </c>
      <c r="C13" s="447" t="s">
        <v>61</v>
      </c>
      <c r="D13" s="241" t="s">
        <v>111</v>
      </c>
      <c r="E13" s="246">
        <f t="shared" si="0"/>
        <v>0</v>
      </c>
      <c r="F13" s="242">
        <f t="shared" si="1"/>
        <v>0</v>
      </c>
      <c r="G13" s="240">
        <v>0</v>
      </c>
      <c r="H13" s="244">
        <v>0</v>
      </c>
      <c r="I13" s="240">
        <v>0</v>
      </c>
      <c r="J13" s="244">
        <v>0</v>
      </c>
      <c r="K13" s="240">
        <v>0</v>
      </c>
      <c r="L13" s="244">
        <v>0</v>
      </c>
      <c r="M13" s="240">
        <v>0</v>
      </c>
      <c r="N13" s="244">
        <v>0</v>
      </c>
      <c r="O13" s="240">
        <v>0</v>
      </c>
      <c r="P13" s="244">
        <v>0</v>
      </c>
      <c r="Q13" s="240">
        <v>0</v>
      </c>
      <c r="R13" s="244">
        <v>0</v>
      </c>
      <c r="S13" s="240">
        <v>0</v>
      </c>
      <c r="T13" s="244">
        <v>0</v>
      </c>
      <c r="U13" s="240">
        <v>0</v>
      </c>
      <c r="V13" s="244">
        <v>0</v>
      </c>
      <c r="W13" s="240">
        <v>0</v>
      </c>
      <c r="X13" s="244">
        <v>0</v>
      </c>
      <c r="Y13" s="240">
        <v>0</v>
      </c>
      <c r="Z13" s="244">
        <v>0</v>
      </c>
      <c r="AA13" s="240">
        <v>0</v>
      </c>
      <c r="AB13" s="244">
        <v>0</v>
      </c>
    </row>
    <row r="14" spans="1:28" ht="36" customHeight="1" thickBot="1" x14ac:dyDescent="0.35">
      <c r="A14" s="450"/>
      <c r="B14" s="445"/>
      <c r="C14" s="448"/>
      <c r="D14" s="241" t="s">
        <v>37</v>
      </c>
      <c r="E14" s="242">
        <f t="shared" si="0"/>
        <v>0</v>
      </c>
      <c r="F14" s="242">
        <f t="shared" si="1"/>
        <v>0</v>
      </c>
      <c r="G14" s="240">
        <v>0</v>
      </c>
      <c r="H14" s="244">
        <v>0</v>
      </c>
      <c r="I14" s="240">
        <v>0</v>
      </c>
      <c r="J14" s="244">
        <v>0</v>
      </c>
      <c r="K14" s="240">
        <v>0</v>
      </c>
      <c r="L14" s="244">
        <v>0</v>
      </c>
      <c r="M14" s="240">
        <v>0</v>
      </c>
      <c r="N14" s="244">
        <v>0</v>
      </c>
      <c r="O14" s="240">
        <v>0</v>
      </c>
      <c r="P14" s="244">
        <v>0</v>
      </c>
      <c r="Q14" s="240">
        <v>0</v>
      </c>
      <c r="R14" s="244">
        <v>0</v>
      </c>
      <c r="S14" s="240">
        <v>0</v>
      </c>
      <c r="T14" s="244">
        <v>0</v>
      </c>
      <c r="U14" s="240">
        <v>0</v>
      </c>
      <c r="V14" s="244">
        <v>0</v>
      </c>
      <c r="W14" s="240">
        <v>0</v>
      </c>
      <c r="X14" s="244">
        <v>0</v>
      </c>
      <c r="Y14" s="240">
        <v>0</v>
      </c>
      <c r="Z14" s="244">
        <v>0</v>
      </c>
      <c r="AA14" s="240">
        <v>0</v>
      </c>
      <c r="AB14" s="244">
        <v>0</v>
      </c>
    </row>
    <row r="15" spans="1:28" ht="36" customHeight="1" thickBot="1" x14ac:dyDescent="0.35">
      <c r="A15" s="451"/>
      <c r="B15" s="446"/>
      <c r="C15" s="449"/>
      <c r="D15" s="247" t="s">
        <v>38</v>
      </c>
      <c r="E15" s="248">
        <f t="shared" si="0"/>
        <v>0</v>
      </c>
      <c r="F15" s="242">
        <f t="shared" si="1"/>
        <v>0</v>
      </c>
      <c r="G15" s="249">
        <v>0</v>
      </c>
      <c r="H15" s="250">
        <v>0</v>
      </c>
      <c r="I15" s="249">
        <v>0</v>
      </c>
      <c r="J15" s="250">
        <v>0</v>
      </c>
      <c r="K15" s="249">
        <v>0</v>
      </c>
      <c r="L15" s="250">
        <v>0</v>
      </c>
      <c r="M15" s="249">
        <v>0</v>
      </c>
      <c r="N15" s="250">
        <v>0</v>
      </c>
      <c r="O15" s="249">
        <v>0</v>
      </c>
      <c r="P15" s="250">
        <v>0</v>
      </c>
      <c r="Q15" s="249">
        <v>0</v>
      </c>
      <c r="R15" s="250">
        <v>0</v>
      </c>
      <c r="S15" s="249">
        <v>0</v>
      </c>
      <c r="T15" s="250">
        <v>0</v>
      </c>
      <c r="U15" s="249">
        <v>0</v>
      </c>
      <c r="V15" s="250">
        <v>0</v>
      </c>
      <c r="W15" s="249">
        <v>0</v>
      </c>
      <c r="X15" s="250">
        <v>0</v>
      </c>
      <c r="Y15" s="249">
        <v>0</v>
      </c>
      <c r="Z15" s="250">
        <v>0</v>
      </c>
      <c r="AA15" s="249">
        <v>0</v>
      </c>
      <c r="AB15" s="250">
        <v>0</v>
      </c>
    </row>
    <row r="16" spans="1:28" ht="40.950000000000003" customHeight="1" thickBot="1" x14ac:dyDescent="0.35">
      <c r="A16" s="226"/>
      <c r="B16" s="438"/>
      <c r="C16" s="439"/>
      <c r="D16" s="251" t="s">
        <v>63</v>
      </c>
      <c r="E16" s="252">
        <f t="shared" ref="E16:P16" si="2">SUM(E7:E15)</f>
        <v>0</v>
      </c>
      <c r="F16" s="252">
        <f t="shared" si="2"/>
        <v>0</v>
      </c>
      <c r="G16" s="252">
        <f>SUM(G7:G15)</f>
        <v>0</v>
      </c>
      <c r="H16" s="253">
        <f t="shared" si="2"/>
        <v>0</v>
      </c>
      <c r="I16" s="252">
        <f t="shared" si="2"/>
        <v>0</v>
      </c>
      <c r="J16" s="253">
        <f t="shared" si="2"/>
        <v>0</v>
      </c>
      <c r="K16" s="252">
        <f t="shared" si="2"/>
        <v>0</v>
      </c>
      <c r="L16" s="253">
        <f t="shared" si="2"/>
        <v>0</v>
      </c>
      <c r="M16" s="252">
        <f t="shared" si="2"/>
        <v>0</v>
      </c>
      <c r="N16" s="253">
        <f t="shared" si="2"/>
        <v>0</v>
      </c>
      <c r="O16" s="252">
        <f t="shared" si="2"/>
        <v>0</v>
      </c>
      <c r="P16" s="253">
        <f t="shared" si="2"/>
        <v>0</v>
      </c>
      <c r="Q16" s="252">
        <f t="shared" ref="Q16:T16" si="3">SUM(Q7:Q15)</f>
        <v>0</v>
      </c>
      <c r="R16" s="253">
        <f t="shared" si="3"/>
        <v>0</v>
      </c>
      <c r="S16" s="252">
        <f t="shared" si="3"/>
        <v>0</v>
      </c>
      <c r="T16" s="253">
        <f t="shared" si="3"/>
        <v>0</v>
      </c>
      <c r="U16" s="252">
        <f t="shared" ref="U16:Z16" si="4">SUM(U7:U15)</f>
        <v>0</v>
      </c>
      <c r="V16" s="253">
        <f t="shared" si="4"/>
        <v>0</v>
      </c>
      <c r="W16" s="252">
        <f t="shared" si="4"/>
        <v>0</v>
      </c>
      <c r="X16" s="253">
        <f t="shared" si="4"/>
        <v>0</v>
      </c>
      <c r="Y16" s="252">
        <f t="shared" si="4"/>
        <v>0</v>
      </c>
      <c r="Z16" s="253">
        <f t="shared" si="4"/>
        <v>0</v>
      </c>
      <c r="AA16" s="252">
        <f t="shared" ref="AA16:AB16" si="5">SUM(AA7:AA15)</f>
        <v>0</v>
      </c>
      <c r="AB16" s="253">
        <f t="shared" si="5"/>
        <v>0</v>
      </c>
    </row>
    <row r="17" spans="1:28" x14ac:dyDescent="0.3">
      <c r="A17" s="226"/>
      <c r="B17" s="226"/>
      <c r="C17" s="226"/>
      <c r="D17" s="228"/>
      <c r="E17" s="226"/>
      <c r="F17" s="226"/>
      <c r="G17" s="229"/>
      <c r="H17" s="226"/>
      <c r="I17" s="229"/>
      <c r="J17" s="226"/>
      <c r="K17" s="229"/>
      <c r="L17" s="226"/>
      <c r="M17" s="229"/>
      <c r="N17" s="226"/>
      <c r="O17" s="229"/>
      <c r="P17" s="226"/>
      <c r="Q17" s="229"/>
      <c r="R17" s="226"/>
      <c r="S17" s="229"/>
      <c r="T17" s="226"/>
      <c r="U17" s="229"/>
      <c r="V17" s="226"/>
      <c r="W17" s="229"/>
      <c r="X17" s="226"/>
      <c r="Y17" s="229"/>
      <c r="Z17" s="226"/>
      <c r="AA17" s="229"/>
      <c r="AB17" s="226"/>
    </row>
  </sheetData>
  <sheetProtection password="E99B" sheet="1" insertColumns="0"/>
  <mergeCells count="26">
    <mergeCell ref="AA5:AB5"/>
    <mergeCell ref="Q5:R5"/>
    <mergeCell ref="S5:T5"/>
    <mergeCell ref="U5:V5"/>
    <mergeCell ref="W5:X5"/>
    <mergeCell ref="Y5:Z5"/>
    <mergeCell ref="B1:P1"/>
    <mergeCell ref="A7:A12"/>
    <mergeCell ref="A13:A15"/>
    <mergeCell ref="B2:H2"/>
    <mergeCell ref="B3:H3"/>
    <mergeCell ref="B5:D5"/>
    <mergeCell ref="G5:H5"/>
    <mergeCell ref="B6:C6"/>
    <mergeCell ref="O5:P5"/>
    <mergeCell ref="B7:B8"/>
    <mergeCell ref="C7:C8"/>
    <mergeCell ref="B9:B12"/>
    <mergeCell ref="C9:C12"/>
    <mergeCell ref="B16:C16"/>
    <mergeCell ref="E5:F5"/>
    <mergeCell ref="I5:J5"/>
    <mergeCell ref="K5:L5"/>
    <mergeCell ref="M5:N5"/>
    <mergeCell ref="B13:B15"/>
    <mergeCell ref="C13:C15"/>
  </mergeCells>
  <conditionalFormatting sqref="E16:F16">
    <cfRule type="containsText" dxfId="85" priority="25" stopIfTrue="1" operator="containsText" text="El Monto">
      <formula>NOT(ISERROR(SEARCH("El Monto",E16)))</formula>
    </cfRule>
  </conditionalFormatting>
  <conditionalFormatting sqref="G16">
    <cfRule type="containsText" dxfId="84" priority="23" stopIfTrue="1" operator="containsText" text="Debe ser">
      <formula>NOT(ISERROR(SEARCH("Debe ser",G16)))</formula>
    </cfRule>
  </conditionalFormatting>
  <conditionalFormatting sqref="H16">
    <cfRule type="containsText" dxfId="83" priority="22" stopIfTrue="1" operator="containsText" text="Debe ser">
      <formula>NOT(ISERROR(SEARCH("Debe ser",H16)))</formula>
    </cfRule>
  </conditionalFormatting>
  <conditionalFormatting sqref="E12">
    <cfRule type="containsText" dxfId="82" priority="21" stopIfTrue="1" operator="containsText" text="Este Sub Item">
      <formula>NOT(ISERROR(SEARCH("Este Sub Item",E12)))</formula>
    </cfRule>
  </conditionalFormatting>
  <conditionalFormatting sqref="I16">
    <cfRule type="containsText" dxfId="81" priority="20" stopIfTrue="1" operator="containsText" text="Debe ser">
      <formula>NOT(ISERROR(SEARCH("Debe ser",I16)))</formula>
    </cfRule>
  </conditionalFormatting>
  <conditionalFormatting sqref="J16">
    <cfRule type="containsText" dxfId="80" priority="19" stopIfTrue="1" operator="containsText" text="Debe ser">
      <formula>NOT(ISERROR(SEARCH("Debe ser",J16)))</formula>
    </cfRule>
  </conditionalFormatting>
  <conditionalFormatting sqref="K16">
    <cfRule type="containsText" dxfId="79" priority="18" stopIfTrue="1" operator="containsText" text="Debe ser">
      <formula>NOT(ISERROR(SEARCH("Debe ser",K16)))</formula>
    </cfRule>
  </conditionalFormatting>
  <conditionalFormatting sqref="L16">
    <cfRule type="containsText" dxfId="78" priority="17" stopIfTrue="1" operator="containsText" text="Debe ser">
      <formula>NOT(ISERROR(SEARCH("Debe ser",L16)))</formula>
    </cfRule>
  </conditionalFormatting>
  <conditionalFormatting sqref="M16">
    <cfRule type="containsText" dxfId="77" priority="16" stopIfTrue="1" operator="containsText" text="Debe ser">
      <formula>NOT(ISERROR(SEARCH("Debe ser",M16)))</formula>
    </cfRule>
  </conditionalFormatting>
  <conditionalFormatting sqref="N16">
    <cfRule type="containsText" dxfId="76" priority="15" stopIfTrue="1" operator="containsText" text="Debe ser">
      <formula>NOT(ISERROR(SEARCH("Debe ser",N16)))</formula>
    </cfRule>
  </conditionalFormatting>
  <conditionalFormatting sqref="O16">
    <cfRule type="containsText" dxfId="75" priority="14" stopIfTrue="1" operator="containsText" text="Debe ser">
      <formula>NOT(ISERROR(SEARCH("Debe ser",O16)))</formula>
    </cfRule>
  </conditionalFormatting>
  <conditionalFormatting sqref="P16">
    <cfRule type="containsText" dxfId="74" priority="13" stopIfTrue="1" operator="containsText" text="Debe ser">
      <formula>NOT(ISERROR(SEARCH("Debe ser",P16)))</formula>
    </cfRule>
  </conditionalFormatting>
  <conditionalFormatting sqref="Q16">
    <cfRule type="containsText" dxfId="73" priority="12" stopIfTrue="1" operator="containsText" text="Debe ser">
      <formula>NOT(ISERROR(SEARCH("Debe ser",Q16)))</formula>
    </cfRule>
  </conditionalFormatting>
  <conditionalFormatting sqref="R16">
    <cfRule type="containsText" dxfId="72" priority="11" stopIfTrue="1" operator="containsText" text="Debe ser">
      <formula>NOT(ISERROR(SEARCH("Debe ser",R16)))</formula>
    </cfRule>
  </conditionalFormatting>
  <conditionalFormatting sqref="S16">
    <cfRule type="containsText" dxfId="71" priority="10" stopIfTrue="1" operator="containsText" text="Debe ser">
      <formula>NOT(ISERROR(SEARCH("Debe ser",S16)))</formula>
    </cfRule>
  </conditionalFormatting>
  <conditionalFormatting sqref="T16">
    <cfRule type="containsText" dxfId="70" priority="9" stopIfTrue="1" operator="containsText" text="Debe ser">
      <formula>NOT(ISERROR(SEARCH("Debe ser",T16)))</formula>
    </cfRule>
  </conditionalFormatting>
  <conditionalFormatting sqref="U16">
    <cfRule type="containsText" dxfId="69" priority="8" stopIfTrue="1" operator="containsText" text="Debe ser">
      <formula>NOT(ISERROR(SEARCH("Debe ser",U16)))</formula>
    </cfRule>
  </conditionalFormatting>
  <conditionalFormatting sqref="V16">
    <cfRule type="containsText" dxfId="68" priority="7" stopIfTrue="1" operator="containsText" text="Debe ser">
      <formula>NOT(ISERROR(SEARCH("Debe ser",V16)))</formula>
    </cfRule>
  </conditionalFormatting>
  <conditionalFormatting sqref="W16">
    <cfRule type="containsText" dxfId="67" priority="6" stopIfTrue="1" operator="containsText" text="Debe ser">
      <formula>NOT(ISERROR(SEARCH("Debe ser",W16)))</formula>
    </cfRule>
  </conditionalFormatting>
  <conditionalFormatting sqref="X16">
    <cfRule type="containsText" dxfId="66" priority="5" stopIfTrue="1" operator="containsText" text="Debe ser">
      <formula>NOT(ISERROR(SEARCH("Debe ser",X16)))</formula>
    </cfRule>
  </conditionalFormatting>
  <conditionalFormatting sqref="Y16">
    <cfRule type="containsText" dxfId="65" priority="4" stopIfTrue="1" operator="containsText" text="Debe ser">
      <formula>NOT(ISERROR(SEARCH("Debe ser",Y16)))</formula>
    </cfRule>
  </conditionalFormatting>
  <conditionalFormatting sqref="Z16">
    <cfRule type="containsText" dxfId="64" priority="3" stopIfTrue="1" operator="containsText" text="Debe ser">
      <formula>NOT(ISERROR(SEARCH("Debe ser",Z16)))</formula>
    </cfRule>
  </conditionalFormatting>
  <conditionalFormatting sqref="AA16">
    <cfRule type="containsText" dxfId="63" priority="2" stopIfTrue="1" operator="containsText" text="Debe ser">
      <formula>NOT(ISERROR(SEARCH("Debe ser",AA16)))</formula>
    </cfRule>
  </conditionalFormatting>
  <conditionalFormatting sqref="AB16">
    <cfRule type="containsText" dxfId="62" priority="1" stopIfTrue="1" operator="containsText" text="Debe ser">
      <formula>NOT(ISERROR(SEARCH("Debe ser",AB16)))</formula>
    </cfRule>
  </conditionalFormatting>
  <dataValidations count="1">
    <dataValidation operator="greaterThanOrEqual" allowBlank="1" showInputMessage="1" sqref="O7:O15 M7:M15 K7:K15 I7:I15 G7:G15 Q7:Q15 S7:S15 U7:U15 W7:W15 Y7:Y15 AA7:AA15"/>
  </dataValidations>
  <printOptions horizontalCentered="1"/>
  <pageMargins left="0" right="0" top="0.78740157480314965" bottom="0.78740157480314965" header="0" footer="0.59055118110236227"/>
  <pageSetup paperSize="119" scale="70" orientation="landscape" r:id="rId1"/>
  <headerFooter alignWithMargins="0">
    <oddFooter>&amp;L&amp;A - &amp;F
&amp;D</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2060"/>
  </sheetPr>
  <dimension ref="A1:U30"/>
  <sheetViews>
    <sheetView showGridLines="0" topLeftCell="A2" zoomScale="90" zoomScaleNormal="90" workbookViewId="0">
      <pane xSplit="4" ySplit="6" topLeftCell="E8" activePane="bottomRight" state="frozen"/>
      <selection pane="topRight" activeCell="E2" sqref="E2"/>
      <selection pane="bottomLeft" activeCell="A8" sqref="A8"/>
      <selection pane="bottomRight" activeCell="H9" sqref="H9"/>
    </sheetView>
  </sheetViews>
  <sheetFormatPr baseColWidth="10" defaultColWidth="11.44140625" defaultRowHeight="12" x14ac:dyDescent="0.3"/>
  <cols>
    <col min="1" max="1" width="3" style="12" customWidth="1"/>
    <col min="2" max="2" width="3.88671875" style="12" customWidth="1"/>
    <col min="3" max="3" width="15" style="12" customWidth="1"/>
    <col min="4" max="4" width="32.109375" style="12" customWidth="1"/>
    <col min="5" max="16" width="15.44140625" style="12" customWidth="1"/>
    <col min="17" max="17" width="3.44140625" style="12" customWidth="1"/>
    <col min="18" max="18" width="12.6640625" style="12" customWidth="1"/>
    <col min="19" max="19" width="17.44140625" style="12" customWidth="1"/>
    <col min="20" max="20" width="20.44140625" style="12" customWidth="1"/>
    <col min="21" max="21" width="16.5546875" style="12" hidden="1" customWidth="1"/>
    <col min="22" max="22" width="9.44140625" style="12" customWidth="1"/>
    <col min="23" max="16384" width="11.44140625" style="12"/>
  </cols>
  <sheetData>
    <row r="1" spans="1:19" ht="9" customHeight="1" x14ac:dyDescent="0.3">
      <c r="A1" s="51"/>
      <c r="B1" s="51"/>
      <c r="C1" s="51"/>
      <c r="D1" s="51"/>
      <c r="E1" s="51"/>
      <c r="F1" s="51"/>
      <c r="G1" s="51"/>
      <c r="H1" s="51"/>
      <c r="I1" s="51"/>
      <c r="J1" s="51"/>
      <c r="K1" s="51"/>
      <c r="L1" s="51"/>
      <c r="M1" s="51"/>
      <c r="N1" s="51"/>
      <c r="O1" s="51"/>
      <c r="P1" s="51"/>
      <c r="Q1" s="51"/>
    </row>
    <row r="2" spans="1:19" ht="28.5" customHeight="1" x14ac:dyDescent="0.3">
      <c r="A2" s="51"/>
      <c r="B2" s="473" t="s">
        <v>80</v>
      </c>
      <c r="C2" s="473"/>
      <c r="D2" s="473"/>
      <c r="E2" s="473"/>
      <c r="F2" s="473"/>
      <c r="G2" s="473"/>
      <c r="H2" s="473"/>
      <c r="I2" s="473"/>
      <c r="J2" s="473"/>
      <c r="K2" s="473"/>
      <c r="L2" s="473"/>
      <c r="M2" s="473"/>
      <c r="N2" s="473"/>
      <c r="O2" s="473"/>
      <c r="P2" s="473"/>
      <c r="Q2" s="51"/>
    </row>
    <row r="3" spans="1:19" hidden="1" x14ac:dyDescent="0.3">
      <c r="A3" s="51"/>
      <c r="B3" s="474"/>
      <c r="C3" s="474"/>
      <c r="D3" s="474"/>
      <c r="E3" s="474"/>
      <c r="F3" s="474"/>
      <c r="G3" s="474"/>
      <c r="H3" s="474"/>
      <c r="I3" s="474"/>
      <c r="J3" s="474"/>
      <c r="K3" s="474"/>
      <c r="L3" s="474"/>
      <c r="M3" s="474"/>
      <c r="N3" s="474"/>
      <c r="O3" s="474"/>
      <c r="P3" s="474"/>
      <c r="Q3" s="51"/>
    </row>
    <row r="4" spans="1:19" ht="9" customHeight="1" thickBot="1" x14ac:dyDescent="0.35">
      <c r="A4" s="51"/>
      <c r="B4" s="475"/>
      <c r="C4" s="476"/>
      <c r="D4" s="476"/>
      <c r="E4" s="476"/>
      <c r="F4" s="476"/>
      <c r="G4" s="476"/>
      <c r="H4" s="476"/>
      <c r="I4" s="476"/>
      <c r="J4" s="476"/>
      <c r="K4" s="476"/>
      <c r="L4" s="476"/>
      <c r="M4" s="476"/>
      <c r="N4" s="476"/>
      <c r="O4" s="476"/>
      <c r="P4" s="476"/>
      <c r="Q4" s="51"/>
    </row>
    <row r="5" spans="1:19" ht="13.5" hidden="1" customHeight="1" thickBot="1" x14ac:dyDescent="0.35">
      <c r="A5" s="51"/>
      <c r="B5" s="51"/>
      <c r="C5" s="51"/>
      <c r="D5" s="51"/>
      <c r="E5" s="51"/>
      <c r="F5" s="51"/>
      <c r="G5" s="51"/>
      <c r="H5" s="51"/>
      <c r="I5" s="51"/>
      <c r="J5" s="51"/>
      <c r="K5" s="51"/>
      <c r="L5" s="51"/>
      <c r="M5" s="51"/>
      <c r="N5" s="51"/>
      <c r="O5" s="51"/>
      <c r="P5" s="52"/>
      <c r="Q5" s="51"/>
    </row>
    <row r="6" spans="1:19" ht="25.5" customHeight="1" thickBot="1" x14ac:dyDescent="0.35">
      <c r="A6" s="51"/>
      <c r="B6" s="477"/>
      <c r="C6" s="477"/>
      <c r="D6" s="478"/>
      <c r="E6" s="479" t="s">
        <v>49</v>
      </c>
      <c r="F6" s="480"/>
      <c r="G6" s="481"/>
      <c r="H6" s="479" t="s">
        <v>81</v>
      </c>
      <c r="I6" s="480"/>
      <c r="J6" s="481"/>
      <c r="K6" s="482" t="s">
        <v>51</v>
      </c>
      <c r="L6" s="483"/>
      <c r="M6" s="483"/>
      <c r="N6" s="483"/>
      <c r="O6" s="483"/>
      <c r="P6" s="484"/>
      <c r="Q6" s="53"/>
    </row>
    <row r="7" spans="1:19" ht="37.950000000000003" customHeight="1" thickBot="1" x14ac:dyDescent="0.35">
      <c r="A7" s="52"/>
      <c r="B7" s="465" t="s">
        <v>53</v>
      </c>
      <c r="C7" s="466"/>
      <c r="D7" s="54" t="s">
        <v>54</v>
      </c>
      <c r="E7" s="55" t="s">
        <v>82</v>
      </c>
      <c r="F7" s="56" t="s">
        <v>83</v>
      </c>
      <c r="G7" s="57" t="s">
        <v>84</v>
      </c>
      <c r="H7" s="55" t="s">
        <v>82</v>
      </c>
      <c r="I7" s="58" t="str">
        <f>+$F$7</f>
        <v>Modification Requested (Date: )</v>
      </c>
      <c r="J7" s="57" t="s">
        <v>84</v>
      </c>
      <c r="K7" s="55" t="s">
        <v>85</v>
      </c>
      <c r="L7" s="58" t="str">
        <f>+$F$7</f>
        <v>Modification Requested (Date: )</v>
      </c>
      <c r="M7" s="57" t="s">
        <v>86</v>
      </c>
      <c r="N7" s="55" t="s">
        <v>87</v>
      </c>
      <c r="O7" s="58" t="str">
        <f>+$F$7</f>
        <v>Modification Requested (Date: )</v>
      </c>
      <c r="P7" s="57" t="s">
        <v>88</v>
      </c>
      <c r="Q7" s="53"/>
    </row>
    <row r="8" spans="1:19" ht="37.950000000000003" customHeight="1" x14ac:dyDescent="0.3">
      <c r="A8" s="52"/>
      <c r="B8" s="467" t="s">
        <v>57</v>
      </c>
      <c r="C8" s="469" t="s">
        <v>56</v>
      </c>
      <c r="D8" s="59" t="s">
        <v>20</v>
      </c>
      <c r="E8" s="60">
        <f t="shared" ref="E8:E16" si="0">+H8+K8+N8</f>
        <v>0</v>
      </c>
      <c r="F8" s="61">
        <f t="shared" ref="F8:F16" si="1">+I8+L8+O8</f>
        <v>0</v>
      </c>
      <c r="G8" s="62">
        <f t="shared" ref="G8:G16" si="2">SUM(E8:F8)</f>
        <v>0</v>
      </c>
      <c r="H8" s="63">
        <f>+' III. FINAL BUDGET'!G7</f>
        <v>0</v>
      </c>
      <c r="I8" s="64"/>
      <c r="J8" s="65">
        <f t="shared" ref="J8:J13" si="3">SUM(H8:I8)</f>
        <v>0</v>
      </c>
      <c r="K8" s="63">
        <f>+' III. FINAL BUDGET'!H7</f>
        <v>0</v>
      </c>
      <c r="L8" s="66"/>
      <c r="M8" s="67">
        <f t="shared" ref="M8:M16" si="4">SUM(K8:L8)</f>
        <v>0</v>
      </c>
      <c r="N8" s="68"/>
      <c r="O8" s="69"/>
      <c r="P8" s="70"/>
      <c r="Q8" s="53"/>
      <c r="S8" s="71"/>
    </row>
    <row r="9" spans="1:19" ht="37.950000000000003" customHeight="1" x14ac:dyDescent="0.3">
      <c r="A9" s="52"/>
      <c r="B9" s="468"/>
      <c r="C9" s="470"/>
      <c r="D9" s="72" t="s">
        <v>109</v>
      </c>
      <c r="E9" s="73">
        <f t="shared" si="0"/>
        <v>0</v>
      </c>
      <c r="F9" s="74">
        <f t="shared" si="1"/>
        <v>0</v>
      </c>
      <c r="G9" s="75">
        <f t="shared" si="2"/>
        <v>0</v>
      </c>
      <c r="H9" s="63">
        <f>+' III. FINAL BUDGET'!G8</f>
        <v>0</v>
      </c>
      <c r="I9" s="76"/>
      <c r="J9" s="77">
        <f t="shared" si="3"/>
        <v>0</v>
      </c>
      <c r="K9" s="63">
        <f>+' III. FINAL BUDGET'!H8</f>
        <v>0</v>
      </c>
      <c r="L9" s="78"/>
      <c r="M9" s="79">
        <f t="shared" si="4"/>
        <v>0</v>
      </c>
      <c r="N9" s="80"/>
      <c r="O9" s="81"/>
      <c r="P9" s="82"/>
      <c r="Q9" s="53"/>
      <c r="S9" s="71"/>
    </row>
    <row r="10" spans="1:19" ht="37.950000000000003" customHeight="1" x14ac:dyDescent="0.3">
      <c r="A10" s="52"/>
      <c r="B10" s="468" t="s">
        <v>58</v>
      </c>
      <c r="C10" s="470" t="s">
        <v>59</v>
      </c>
      <c r="D10" s="72" t="s">
        <v>32</v>
      </c>
      <c r="E10" s="83">
        <f t="shared" si="0"/>
        <v>0</v>
      </c>
      <c r="F10" s="84">
        <f t="shared" si="1"/>
        <v>0</v>
      </c>
      <c r="G10" s="85">
        <f t="shared" si="2"/>
        <v>0</v>
      </c>
      <c r="H10" s="63">
        <f>+' III. FINAL BUDGET'!G9</f>
        <v>0</v>
      </c>
      <c r="I10" s="86"/>
      <c r="J10" s="87">
        <f t="shared" si="3"/>
        <v>0</v>
      </c>
      <c r="K10" s="63">
        <f>+' III. FINAL BUDGET'!H9</f>
        <v>0</v>
      </c>
      <c r="L10" s="88"/>
      <c r="M10" s="89">
        <f t="shared" si="4"/>
        <v>0</v>
      </c>
      <c r="N10" s="80"/>
      <c r="O10" s="81"/>
      <c r="P10" s="82"/>
      <c r="Q10" s="53"/>
      <c r="S10" s="90"/>
    </row>
    <row r="11" spans="1:19" ht="37.950000000000003" customHeight="1" x14ac:dyDescent="0.3">
      <c r="A11" s="52"/>
      <c r="B11" s="468"/>
      <c r="C11" s="470"/>
      <c r="D11" s="72" t="s">
        <v>33</v>
      </c>
      <c r="E11" s="83">
        <f t="shared" si="0"/>
        <v>0</v>
      </c>
      <c r="F11" s="84">
        <f t="shared" si="1"/>
        <v>0</v>
      </c>
      <c r="G11" s="85">
        <f t="shared" si="2"/>
        <v>0</v>
      </c>
      <c r="H11" s="63">
        <f>+' III. FINAL BUDGET'!G10</f>
        <v>0</v>
      </c>
      <c r="I11" s="86"/>
      <c r="J11" s="87">
        <f t="shared" si="3"/>
        <v>0</v>
      </c>
      <c r="K11" s="63">
        <f>+' III. FINAL BUDGET'!H10</f>
        <v>0</v>
      </c>
      <c r="L11" s="88"/>
      <c r="M11" s="89">
        <f t="shared" si="4"/>
        <v>0</v>
      </c>
      <c r="N11" s="91">
        <f>+' III. FINAL BUDGET'!I10</f>
        <v>0</v>
      </c>
      <c r="O11" s="88"/>
      <c r="P11" s="89">
        <f t="shared" ref="P11:P16" si="5">SUM(N11:O11)</f>
        <v>0</v>
      </c>
      <c r="Q11" s="53"/>
    </row>
    <row r="12" spans="1:19" ht="37.950000000000003" customHeight="1" x14ac:dyDescent="0.3">
      <c r="A12" s="52"/>
      <c r="B12" s="468"/>
      <c r="C12" s="470"/>
      <c r="D12" s="72" t="s">
        <v>34</v>
      </c>
      <c r="E12" s="83">
        <f t="shared" si="0"/>
        <v>0</v>
      </c>
      <c r="F12" s="84">
        <f t="shared" si="1"/>
        <v>0</v>
      </c>
      <c r="G12" s="85">
        <f t="shared" si="2"/>
        <v>0</v>
      </c>
      <c r="H12" s="63">
        <f>+' III. FINAL BUDGET'!G11</f>
        <v>0</v>
      </c>
      <c r="I12" s="86"/>
      <c r="J12" s="87">
        <f t="shared" si="3"/>
        <v>0</v>
      </c>
      <c r="K12" s="63">
        <f>+' III. FINAL BUDGET'!H11</f>
        <v>0</v>
      </c>
      <c r="L12" s="88"/>
      <c r="M12" s="89">
        <f t="shared" si="4"/>
        <v>0</v>
      </c>
      <c r="N12" s="91">
        <f>+' III. FINAL BUDGET'!I11</f>
        <v>0</v>
      </c>
      <c r="O12" s="88"/>
      <c r="P12" s="89">
        <f t="shared" si="5"/>
        <v>0</v>
      </c>
      <c r="Q12" s="53"/>
      <c r="R12" s="462" t="str">
        <f>IF(H12="","No puede tener celdas vacías",IF(H13="","No puede tener celdas vacías",IF(K12="","No puede tener celdas vacías",IF(K13="","No puede tener celdas vacías",IF(P11="","No puede tener celdas vacías",IF(P12="","No puede tener celdas vacías",IF(P13="","No puede tener celdas vacías","")))))))</f>
        <v/>
      </c>
      <c r="S12" s="462"/>
    </row>
    <row r="13" spans="1:19" ht="37.950000000000003" customHeight="1" x14ac:dyDescent="0.3">
      <c r="A13" s="52"/>
      <c r="B13" s="468"/>
      <c r="C13" s="470"/>
      <c r="D13" s="72" t="s">
        <v>36</v>
      </c>
      <c r="E13" s="92">
        <f t="shared" si="0"/>
        <v>0</v>
      </c>
      <c r="F13" s="93">
        <f t="shared" si="1"/>
        <v>0</v>
      </c>
      <c r="G13" s="94" t="str">
        <f>IF(SUM(E13:F13)=0,"Este Sub-ítem debe tener Presupuesto",SUM(E13:F13))</f>
        <v>Este Sub-ítem debe tener Presupuesto</v>
      </c>
      <c r="H13" s="63">
        <f>+' III. FINAL BUDGET'!G12</f>
        <v>0</v>
      </c>
      <c r="I13" s="86"/>
      <c r="J13" s="87">
        <f t="shared" si="3"/>
        <v>0</v>
      </c>
      <c r="K13" s="63">
        <f>+' III. FINAL BUDGET'!H12</f>
        <v>0</v>
      </c>
      <c r="L13" s="88"/>
      <c r="M13" s="89">
        <f t="shared" si="4"/>
        <v>0</v>
      </c>
      <c r="N13" s="91">
        <f>+' III. FINAL BUDGET'!I12</f>
        <v>0</v>
      </c>
      <c r="O13" s="88"/>
      <c r="P13" s="89">
        <f t="shared" si="5"/>
        <v>0</v>
      </c>
      <c r="Q13" s="53"/>
      <c r="R13" s="462"/>
      <c r="S13" s="462"/>
    </row>
    <row r="14" spans="1:19" ht="37.950000000000003" customHeight="1" x14ac:dyDescent="0.3">
      <c r="A14" s="52"/>
      <c r="B14" s="485" t="s">
        <v>60</v>
      </c>
      <c r="C14" s="470" t="s">
        <v>61</v>
      </c>
      <c r="D14" s="72" t="s">
        <v>111</v>
      </c>
      <c r="E14" s="95">
        <f t="shared" si="0"/>
        <v>0</v>
      </c>
      <c r="F14" s="96">
        <f t="shared" si="1"/>
        <v>0</v>
      </c>
      <c r="G14" s="97">
        <f t="shared" si="2"/>
        <v>0</v>
      </c>
      <c r="H14" s="98"/>
      <c r="I14" s="99"/>
      <c r="J14" s="100"/>
      <c r="K14" s="63">
        <f>+' III. FINAL BUDGET'!H13</f>
        <v>0</v>
      </c>
      <c r="L14" s="88"/>
      <c r="M14" s="89">
        <f t="shared" si="4"/>
        <v>0</v>
      </c>
      <c r="N14" s="91">
        <f>+' III. FINAL BUDGET'!I13</f>
        <v>0</v>
      </c>
      <c r="O14" s="88"/>
      <c r="P14" s="89">
        <f t="shared" si="5"/>
        <v>0</v>
      </c>
      <c r="Q14" s="53"/>
      <c r="R14" s="462" t="str">
        <f>IF(K14="","No puede tener celdas vacías",IF(K16="","No puede tener celdas vacías",IF(P14="","No puede tener celdas vacías",IF(P16="","No puede tener celdas vacías",""))))</f>
        <v/>
      </c>
      <c r="S14" s="462"/>
    </row>
    <row r="15" spans="1:19" ht="37.950000000000003" customHeight="1" x14ac:dyDescent="0.3">
      <c r="A15" s="52"/>
      <c r="B15" s="486"/>
      <c r="C15" s="488"/>
      <c r="D15" s="72" t="s">
        <v>37</v>
      </c>
      <c r="E15" s="83">
        <f t="shared" ref="E15" si="6">+H15+K15+N15</f>
        <v>0</v>
      </c>
      <c r="F15" s="84">
        <f t="shared" ref="F15" si="7">+I15+L15+O15</f>
        <v>0</v>
      </c>
      <c r="G15" s="85">
        <f t="shared" ref="G15" si="8">SUM(E15:F15)</f>
        <v>0</v>
      </c>
      <c r="H15" s="101"/>
      <c r="I15" s="102"/>
      <c r="J15" s="103"/>
      <c r="K15" s="63">
        <f>+' III. FINAL BUDGET'!H14</f>
        <v>0</v>
      </c>
      <c r="L15" s="88"/>
      <c r="M15" s="89">
        <f t="shared" ref="M15" si="9">SUM(K15:L15)</f>
        <v>0</v>
      </c>
      <c r="N15" s="91">
        <f>+' III. FINAL BUDGET'!I14</f>
        <v>0</v>
      </c>
      <c r="O15" s="88"/>
      <c r="P15" s="89">
        <f t="shared" si="5"/>
        <v>0</v>
      </c>
      <c r="Q15" s="53"/>
      <c r="R15" s="462"/>
      <c r="S15" s="462"/>
    </row>
    <row r="16" spans="1:19" ht="37.950000000000003" customHeight="1" thickBot="1" x14ac:dyDescent="0.35">
      <c r="A16" s="52"/>
      <c r="B16" s="487"/>
      <c r="C16" s="489"/>
      <c r="D16" s="104" t="s">
        <v>38</v>
      </c>
      <c r="E16" s="105">
        <f t="shared" si="0"/>
        <v>0</v>
      </c>
      <c r="F16" s="106">
        <f t="shared" si="1"/>
        <v>0</v>
      </c>
      <c r="G16" s="107">
        <f t="shared" si="2"/>
        <v>0</v>
      </c>
      <c r="H16" s="108"/>
      <c r="I16" s="109"/>
      <c r="J16" s="110"/>
      <c r="K16" s="63">
        <f>+' III. FINAL BUDGET'!H15</f>
        <v>0</v>
      </c>
      <c r="L16" s="111"/>
      <c r="M16" s="112">
        <f t="shared" si="4"/>
        <v>0</v>
      </c>
      <c r="N16" s="91">
        <f>+' III. FINAL BUDGET'!I15</f>
        <v>0</v>
      </c>
      <c r="O16" s="111"/>
      <c r="P16" s="112">
        <f t="shared" si="5"/>
        <v>0</v>
      </c>
      <c r="Q16" s="53"/>
      <c r="R16" s="462"/>
      <c r="S16" s="462"/>
    </row>
    <row r="17" spans="1:17" ht="37.950000000000003" customHeight="1" thickBot="1" x14ac:dyDescent="0.35">
      <c r="A17" s="51"/>
      <c r="B17" s="463"/>
      <c r="C17" s="464"/>
      <c r="D17" s="113" t="s">
        <v>63</v>
      </c>
      <c r="E17" s="114">
        <f t="shared" ref="E17:P17" si="10">SUM(E8:E16)</f>
        <v>0</v>
      </c>
      <c r="F17" s="115">
        <f t="shared" si="10"/>
        <v>0</v>
      </c>
      <c r="G17" s="116">
        <f t="shared" si="10"/>
        <v>0</v>
      </c>
      <c r="H17" s="114">
        <f t="shared" si="10"/>
        <v>0</v>
      </c>
      <c r="I17" s="115">
        <f t="shared" si="10"/>
        <v>0</v>
      </c>
      <c r="J17" s="116">
        <f t="shared" si="10"/>
        <v>0</v>
      </c>
      <c r="K17" s="114">
        <f t="shared" si="10"/>
        <v>0</v>
      </c>
      <c r="L17" s="117">
        <f t="shared" si="10"/>
        <v>0</v>
      </c>
      <c r="M17" s="116">
        <f t="shared" si="10"/>
        <v>0</v>
      </c>
      <c r="N17" s="118">
        <f t="shared" si="10"/>
        <v>0</v>
      </c>
      <c r="O17" s="117">
        <f t="shared" si="10"/>
        <v>0</v>
      </c>
      <c r="P17" s="116">
        <f t="shared" si="10"/>
        <v>0</v>
      </c>
      <c r="Q17" s="53"/>
    </row>
    <row r="18" spans="1:17" x14ac:dyDescent="0.3">
      <c r="A18" s="51"/>
      <c r="B18" s="51"/>
      <c r="C18" s="51"/>
      <c r="D18" s="119"/>
      <c r="E18" s="51"/>
      <c r="F18" s="51"/>
      <c r="G18" s="51"/>
      <c r="H18" s="120"/>
      <c r="I18" s="120"/>
      <c r="J18" s="120"/>
      <c r="K18" s="120"/>
      <c r="L18" s="120"/>
      <c r="M18" s="120"/>
      <c r="N18" s="120"/>
      <c r="O18" s="120"/>
      <c r="P18" s="51"/>
      <c r="Q18" s="51"/>
    </row>
    <row r="20" spans="1:17" ht="31.2" customHeight="1" x14ac:dyDescent="0.3">
      <c r="J20" s="121" t="str">
        <f>UPPER(J7)</f>
        <v>AMENDED BUDGET</v>
      </c>
    </row>
    <row r="21" spans="1:17" ht="22.2" customHeight="1" x14ac:dyDescent="0.3">
      <c r="H21" s="122" t="s">
        <v>41</v>
      </c>
      <c r="I21" s="123"/>
      <c r="J21" s="124">
        <f>SUM($J$8:$J$9)</f>
        <v>0</v>
      </c>
    </row>
    <row r="22" spans="1:17" ht="22.2" customHeight="1" x14ac:dyDescent="0.3">
      <c r="H22" s="122" t="s">
        <v>89</v>
      </c>
      <c r="I22" s="123"/>
      <c r="J22" s="124">
        <f>SUM($J$10:$J$13)</f>
        <v>0</v>
      </c>
    </row>
    <row r="23" spans="1:17" ht="22.2" customHeight="1" x14ac:dyDescent="0.3">
      <c r="H23" s="123" t="s">
        <v>47</v>
      </c>
      <c r="I23" s="123"/>
      <c r="J23" s="125">
        <f>+IF(J21&gt;0,J22/J21,0)</f>
        <v>0</v>
      </c>
    </row>
    <row r="26" spans="1:17" s="126" customFormat="1" ht="22.2" customHeight="1" x14ac:dyDescent="0.3">
      <c r="E26" s="127"/>
      <c r="G26" s="12"/>
      <c r="H26" s="122" t="s">
        <v>41</v>
      </c>
      <c r="I26" s="123"/>
      <c r="J26" s="124">
        <f>SUM($G$8:$G$9)</f>
        <v>0</v>
      </c>
    </row>
    <row r="27" spans="1:17" s="126" customFormat="1" ht="22.2" customHeight="1" x14ac:dyDescent="0.3">
      <c r="E27" s="127"/>
      <c r="G27" s="12"/>
      <c r="H27" s="471" t="s">
        <v>90</v>
      </c>
      <c r="I27" s="472"/>
      <c r="J27" s="124">
        <f>SUM($M$8:$M$9)+SUM($M$14:$M$15)</f>
        <v>0</v>
      </c>
      <c r="K27" s="125">
        <f>+IF($J$26&gt;0,J27/$J$26,0)</f>
        <v>0</v>
      </c>
      <c r="L27" s="126" t="str">
        <f>IF(K27&lt;10%,"El Mínimo debe ser 10%","OK")</f>
        <v>El Mínimo debe ser 10%</v>
      </c>
    </row>
    <row r="28" spans="1:17" s="126" customFormat="1" ht="22.2" customHeight="1" x14ac:dyDescent="0.3">
      <c r="G28" s="12"/>
      <c r="H28" s="122" t="s">
        <v>91</v>
      </c>
      <c r="I28" s="123"/>
      <c r="J28" s="124">
        <f>+M17</f>
        <v>0</v>
      </c>
      <c r="K28" s="125">
        <f>+IF($J$26&gt;0,J28/$J$26,0)</f>
        <v>0</v>
      </c>
    </row>
    <row r="29" spans="1:17" s="126" customFormat="1" ht="22.2" customHeight="1" x14ac:dyDescent="0.3">
      <c r="E29" s="127"/>
      <c r="G29" s="12"/>
      <c r="H29" s="122" t="s">
        <v>92</v>
      </c>
      <c r="I29" s="123"/>
      <c r="J29" s="124">
        <f>+P17</f>
        <v>0</v>
      </c>
      <c r="K29" s="125">
        <f>+IF($J$26&gt;0,J29/$J$26,0)</f>
        <v>0</v>
      </c>
    </row>
    <row r="30" spans="1:17" s="126" customFormat="1" ht="22.2" customHeight="1" x14ac:dyDescent="0.3">
      <c r="E30" s="127"/>
      <c r="G30" s="12"/>
      <c r="H30" s="128" t="s">
        <v>93</v>
      </c>
      <c r="I30" s="129"/>
      <c r="J30" s="124">
        <f>SUM(J28:J29)</f>
        <v>0</v>
      </c>
      <c r="K30" s="125">
        <f>+IF($J$26&gt;0,J30/$J$26,0)</f>
        <v>0</v>
      </c>
      <c r="L30" s="126" t="str">
        <f>IF(K30&lt;50%,"El Mínimo debe ser 50%","OK")</f>
        <v>El Mínimo debe ser 50%</v>
      </c>
    </row>
  </sheetData>
  <sheetProtection selectLockedCells="1"/>
  <mergeCells count="18">
    <mergeCell ref="H27:I27"/>
    <mergeCell ref="B2:P2"/>
    <mergeCell ref="B3:P3"/>
    <mergeCell ref="B4:P4"/>
    <mergeCell ref="B6:D6"/>
    <mergeCell ref="E6:G6"/>
    <mergeCell ref="H6:J6"/>
    <mergeCell ref="K6:P6"/>
    <mergeCell ref="B14:B16"/>
    <mergeCell ref="C14:C16"/>
    <mergeCell ref="R14:S16"/>
    <mergeCell ref="B17:C17"/>
    <mergeCell ref="B7:C7"/>
    <mergeCell ref="B8:B9"/>
    <mergeCell ref="C8:C9"/>
    <mergeCell ref="B10:B13"/>
    <mergeCell ref="C10:C13"/>
    <mergeCell ref="R12:S13"/>
  </mergeCells>
  <conditionalFormatting sqref="H17:J17">
    <cfRule type="cellIs" dxfId="61" priority="39" operator="greaterThan">
      <formula>950000000</formula>
    </cfRule>
  </conditionalFormatting>
  <conditionalFormatting sqref="P17">
    <cfRule type="containsText" dxfId="60" priority="38" operator="containsText" text="50%">
      <formula>NOT(ISERROR(SEARCH("50%",P17)))</formula>
    </cfRule>
  </conditionalFormatting>
  <conditionalFormatting sqref="E8">
    <cfRule type="containsText" dxfId="59" priority="36" operator="containsText" text="Monto Excede">
      <formula>NOT(ISERROR(SEARCH("Monto Excede",E8)))</formula>
    </cfRule>
    <cfRule type="containsText" dxfId="58" priority="37" operator="containsText" text="M$50.000">
      <formula>NOT(ISERROR(SEARCH("M$50.000",E8)))</formula>
    </cfRule>
  </conditionalFormatting>
  <conditionalFormatting sqref="E13">
    <cfRule type="containsText" dxfId="57" priority="34" operator="containsText" text="Este Sub Item">
      <formula>NOT(ISERROR(SEARCH("Este Sub Item",E13)))</formula>
    </cfRule>
    <cfRule type="containsText" dxfId="56" priority="35" operator="containsText" text="Este Item debe">
      <formula>NOT(ISERROR(SEARCH("Este Item debe",E13)))</formula>
    </cfRule>
  </conditionalFormatting>
  <conditionalFormatting sqref="E9">
    <cfRule type="containsText" dxfId="55" priority="32" operator="containsText" text="Monto Excede">
      <formula>NOT(ISERROR(SEARCH("Monto Excede",E9)))</formula>
    </cfRule>
    <cfRule type="containsText" dxfId="54" priority="33" operator="containsText" text="M$50.000">
      <formula>NOT(ISERROR(SEARCH("M$50.000",E9)))</formula>
    </cfRule>
  </conditionalFormatting>
  <conditionalFormatting sqref="R14">
    <cfRule type="containsText" dxfId="53" priority="31" stopIfTrue="1" operator="containsText" text="Monto Item Equipamiento OK">
      <formula>NOT(ISERROR(SEARCH("Monto Item Equipamiento OK",R14)))</formula>
    </cfRule>
  </conditionalFormatting>
  <conditionalFormatting sqref="R14">
    <cfRule type="containsText" dxfId="52" priority="28" operator="containsText" text="$50.000.000">
      <formula>NOT(ISERROR(SEARCH("$50.000.000",R14)))</formula>
    </cfRule>
    <cfRule type="containsText" dxfId="51" priority="29" operator="containsText" text="Excede">
      <formula>NOT(ISERROR(SEARCH("Excede",R14)))</formula>
    </cfRule>
    <cfRule type="containsText" dxfId="50" priority="30" operator="containsText" text="M$50.000">
      <formula>NOT(ISERROR(SEARCH("M$50.000",R14)))</formula>
    </cfRule>
  </conditionalFormatting>
  <conditionalFormatting sqref="R12">
    <cfRule type="containsText" dxfId="49" priority="25" operator="containsText" text="$50.000.000">
      <formula>NOT(ISERROR(SEARCH("$50.000.000",R12)))</formula>
    </cfRule>
    <cfRule type="containsText" dxfId="48" priority="26" operator="containsText" text="Excede">
      <formula>NOT(ISERROR(SEARCH("Excede",R12)))</formula>
    </cfRule>
    <cfRule type="containsText" dxfId="47" priority="27" operator="containsText" text="M$50.000">
      <formula>NOT(ISERROR(SEARCH("M$50.000",R12)))</formula>
    </cfRule>
  </conditionalFormatting>
  <conditionalFormatting sqref="R12">
    <cfRule type="containsText" dxfId="46" priority="24" stopIfTrue="1" operator="containsText" text="Monto Item Equipamiento OK">
      <formula>NOT(ISERROR(SEARCH("Monto Item Equipamiento OK",R12)))</formula>
    </cfRule>
  </conditionalFormatting>
  <conditionalFormatting sqref="R12:S13">
    <cfRule type="containsText" dxfId="45" priority="23" stopIfTrue="1" operator="containsText" text="No puede tener">
      <formula>NOT(ISERROR(SEARCH("No puede tener",R12)))</formula>
    </cfRule>
  </conditionalFormatting>
  <conditionalFormatting sqref="R14:S14 R16:S16">
    <cfRule type="containsText" dxfId="44" priority="22" stopIfTrue="1" operator="containsText" text="No puede tener">
      <formula>NOT(ISERROR(SEARCH("No puede tener",R14)))</formula>
    </cfRule>
  </conditionalFormatting>
  <conditionalFormatting sqref="K17:O17">
    <cfRule type="containsText" dxfId="43" priority="21" operator="containsText" text="Debe ser">
      <formula>NOT(ISERROR(SEARCH("Debe ser",K17)))</formula>
    </cfRule>
  </conditionalFormatting>
  <conditionalFormatting sqref="F8:G8">
    <cfRule type="containsText" dxfId="42" priority="19" operator="containsText" text="Monto Excede">
      <formula>NOT(ISERROR(SEARCH("Monto Excede",F8)))</formula>
    </cfRule>
    <cfRule type="containsText" dxfId="41" priority="20" operator="containsText" text="M$50.000">
      <formula>NOT(ISERROR(SEARCH("M$50.000",F8)))</formula>
    </cfRule>
  </conditionalFormatting>
  <conditionalFormatting sqref="F13:G13">
    <cfRule type="containsText" dxfId="40" priority="17" operator="containsText" text="Este Sub-ítem">
      <formula>NOT(ISERROR(SEARCH("Este Sub-ítem",F13)))</formula>
    </cfRule>
  </conditionalFormatting>
  <conditionalFormatting sqref="F9:G9">
    <cfRule type="containsText" dxfId="39" priority="15" operator="containsText" text="Monto Excede">
      <formula>NOT(ISERROR(SEARCH("Monto Excede",F9)))</formula>
    </cfRule>
    <cfRule type="containsText" dxfId="38" priority="16" operator="containsText" text="M$50.000">
      <formula>NOT(ISERROR(SEARCH("M$50.000",F9)))</formula>
    </cfRule>
  </conditionalFormatting>
  <conditionalFormatting sqref="J23">
    <cfRule type="cellIs" dxfId="37" priority="13" stopIfTrue="1" operator="greaterThan">
      <formula>0.5</formula>
    </cfRule>
  </conditionalFormatting>
  <conditionalFormatting sqref="L30">
    <cfRule type="containsText" dxfId="36" priority="6" stopIfTrue="1" operator="containsText" text="El Mínimo debe ser 50%">
      <formula>NOT(ISERROR(SEARCH("El Mínimo debe ser 50%",L30)))</formula>
    </cfRule>
    <cfRule type="containsText" dxfId="35" priority="7" stopIfTrue="1" operator="containsText" text="El mímo debe ser 50%">
      <formula>NOT(ISERROR(SEARCH("El mímo debe ser 50%",L30)))</formula>
    </cfRule>
  </conditionalFormatting>
  <conditionalFormatting sqref="K27">
    <cfRule type="cellIs" dxfId="34" priority="4" stopIfTrue="1" operator="lessThan">
      <formula>0.1</formula>
    </cfRule>
  </conditionalFormatting>
  <conditionalFormatting sqref="K30">
    <cfRule type="cellIs" dxfId="33" priority="3" stopIfTrue="1" operator="lessThan">
      <formula>0.5</formula>
    </cfRule>
  </conditionalFormatting>
  <conditionalFormatting sqref="L27">
    <cfRule type="containsText" dxfId="32" priority="2" stopIfTrue="1" operator="containsText" text="El Mínimo debe ser 10%">
      <formula>NOT(ISERROR(SEARCH("El Mínimo debe ser 10%",L27)))</formula>
    </cfRule>
  </conditionalFormatting>
  <conditionalFormatting sqref="R15:S15">
    <cfRule type="containsText" dxfId="31" priority="1" stopIfTrue="1" operator="containsText" text="No puede tener">
      <formula>NOT(ISERROR(SEARCH("No puede tener",R15)))</formula>
    </cfRule>
  </conditionalFormatting>
  <printOptions horizontalCentered="1"/>
  <pageMargins left="0" right="0" top="0.78740157480314965" bottom="0.78740157480314965" header="0" footer="0.59055118110236227"/>
  <pageSetup paperSize="5" scale="70" orientation="landscape" r:id="rId1"/>
  <headerFooter alignWithMargins="0">
    <oddFooter>&amp;L&amp;A - &amp;F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2060"/>
  </sheetPr>
  <dimension ref="A1:U29"/>
  <sheetViews>
    <sheetView showGridLines="0" topLeftCell="A2" zoomScale="90" zoomScaleNormal="90" workbookViewId="0">
      <pane xSplit="4" ySplit="6" topLeftCell="E8" activePane="bottomRight" state="frozen"/>
      <selection pane="topRight" activeCell="E2" sqref="E2"/>
      <selection pane="bottomLeft" activeCell="A8" sqref="A8"/>
      <selection pane="bottomRight" activeCell="B2" sqref="B2:P2"/>
    </sheetView>
  </sheetViews>
  <sheetFormatPr baseColWidth="10" defaultColWidth="11.44140625" defaultRowHeight="12" x14ac:dyDescent="0.3"/>
  <cols>
    <col min="1" max="1" width="3" style="12" customWidth="1"/>
    <col min="2" max="2" width="3.88671875" style="12" customWidth="1"/>
    <col min="3" max="3" width="13.88671875" style="12" customWidth="1"/>
    <col min="4" max="4" width="32.6640625" style="12" customWidth="1"/>
    <col min="5" max="16" width="15.44140625" style="12" customWidth="1"/>
    <col min="17" max="17" width="3.44140625" style="12" customWidth="1"/>
    <col min="18" max="18" width="12.6640625" style="12" customWidth="1"/>
    <col min="19" max="19" width="17.44140625" style="12" customWidth="1"/>
    <col min="20" max="20" width="20.44140625" style="12" customWidth="1"/>
    <col min="21" max="21" width="16.5546875" style="12" hidden="1" customWidth="1"/>
    <col min="22" max="22" width="9.44140625" style="12" customWidth="1"/>
    <col min="23" max="16384" width="11.44140625" style="12"/>
  </cols>
  <sheetData>
    <row r="1" spans="1:19" ht="9" customHeight="1" x14ac:dyDescent="0.3">
      <c r="A1" s="51"/>
      <c r="B1" s="51"/>
      <c r="C1" s="51"/>
      <c r="D1" s="51"/>
      <c r="E1" s="51"/>
      <c r="F1" s="51"/>
      <c r="G1" s="51"/>
      <c r="H1" s="51"/>
      <c r="I1" s="51"/>
      <c r="J1" s="51"/>
      <c r="K1" s="51"/>
      <c r="L1" s="51"/>
      <c r="M1" s="51"/>
      <c r="N1" s="51"/>
      <c r="O1" s="51"/>
      <c r="P1" s="51"/>
      <c r="Q1" s="51"/>
    </row>
    <row r="2" spans="1:19" ht="28.5" customHeight="1" x14ac:dyDescent="0.3">
      <c r="A2" s="51"/>
      <c r="B2" s="473" t="s">
        <v>94</v>
      </c>
      <c r="C2" s="473"/>
      <c r="D2" s="473"/>
      <c r="E2" s="473"/>
      <c r="F2" s="473"/>
      <c r="G2" s="473"/>
      <c r="H2" s="473"/>
      <c r="I2" s="473"/>
      <c r="J2" s="473"/>
      <c r="K2" s="473"/>
      <c r="L2" s="473"/>
      <c r="M2" s="473"/>
      <c r="N2" s="473"/>
      <c r="O2" s="473"/>
      <c r="P2" s="473"/>
      <c r="Q2" s="51"/>
    </row>
    <row r="3" spans="1:19" ht="12" hidden="1" customHeight="1" x14ac:dyDescent="0.3">
      <c r="A3" s="51"/>
      <c r="B3" s="474"/>
      <c r="C3" s="474"/>
      <c r="D3" s="474"/>
      <c r="E3" s="474"/>
      <c r="F3" s="474"/>
      <c r="G3" s="474"/>
      <c r="H3" s="474"/>
      <c r="I3" s="474"/>
      <c r="J3" s="474"/>
      <c r="K3" s="474"/>
      <c r="L3" s="474"/>
      <c r="M3" s="474"/>
      <c r="N3" s="474"/>
      <c r="O3" s="474"/>
      <c r="P3" s="474"/>
      <c r="Q3" s="51"/>
    </row>
    <row r="4" spans="1:19" ht="9" customHeight="1" thickBot="1" x14ac:dyDescent="0.35">
      <c r="A4" s="51"/>
      <c r="B4" s="475"/>
      <c r="C4" s="476"/>
      <c r="D4" s="476"/>
      <c r="E4" s="476"/>
      <c r="F4" s="476"/>
      <c r="G4" s="476"/>
      <c r="H4" s="476"/>
      <c r="I4" s="476"/>
      <c r="J4" s="476"/>
      <c r="K4" s="476"/>
      <c r="L4" s="476"/>
      <c r="M4" s="476"/>
      <c r="N4" s="476"/>
      <c r="O4" s="476"/>
      <c r="P4" s="476"/>
      <c r="Q4" s="51"/>
    </row>
    <row r="5" spans="1:19" ht="13.5" hidden="1" customHeight="1" thickBot="1" x14ac:dyDescent="0.35">
      <c r="A5" s="51"/>
      <c r="B5" s="51"/>
      <c r="C5" s="51"/>
      <c r="D5" s="51"/>
      <c r="E5" s="51"/>
      <c r="F5" s="51"/>
      <c r="G5" s="51"/>
      <c r="H5" s="51"/>
      <c r="I5" s="51"/>
      <c r="J5" s="51"/>
      <c r="K5" s="51"/>
      <c r="L5" s="51"/>
      <c r="M5" s="51"/>
      <c r="N5" s="51"/>
      <c r="O5" s="51"/>
      <c r="P5" s="52"/>
      <c r="Q5" s="51"/>
    </row>
    <row r="6" spans="1:19" ht="25.5" customHeight="1" thickBot="1" x14ac:dyDescent="0.35">
      <c r="A6" s="51"/>
      <c r="B6" s="477"/>
      <c r="C6" s="477"/>
      <c r="D6" s="478"/>
      <c r="E6" s="479" t="s">
        <v>49</v>
      </c>
      <c r="F6" s="480"/>
      <c r="G6" s="481"/>
      <c r="H6" s="479" t="s">
        <v>95</v>
      </c>
      <c r="I6" s="480"/>
      <c r="J6" s="481"/>
      <c r="K6" s="482" t="s">
        <v>51</v>
      </c>
      <c r="L6" s="483"/>
      <c r="M6" s="483"/>
      <c r="N6" s="483"/>
      <c r="O6" s="483"/>
      <c r="P6" s="484"/>
      <c r="Q6" s="53"/>
    </row>
    <row r="7" spans="1:19" ht="37.950000000000003" customHeight="1" thickBot="1" x14ac:dyDescent="0.35">
      <c r="A7" s="52"/>
      <c r="B7" s="465" t="s">
        <v>53</v>
      </c>
      <c r="C7" s="466"/>
      <c r="D7" s="54" t="s">
        <v>54</v>
      </c>
      <c r="E7" s="55" t="s">
        <v>84</v>
      </c>
      <c r="F7" s="58" t="s">
        <v>96</v>
      </c>
      <c r="G7" s="57" t="s">
        <v>97</v>
      </c>
      <c r="H7" s="55" t="s">
        <v>84</v>
      </c>
      <c r="I7" s="58" t="s">
        <v>96</v>
      </c>
      <c r="J7" s="57" t="s">
        <v>97</v>
      </c>
      <c r="K7" s="55" t="s">
        <v>86</v>
      </c>
      <c r="L7" s="58" t="s">
        <v>96</v>
      </c>
      <c r="M7" s="57" t="s">
        <v>97</v>
      </c>
      <c r="N7" s="55" t="s">
        <v>88</v>
      </c>
      <c r="O7" s="54" t="s">
        <v>96</v>
      </c>
      <c r="P7" s="57" t="s">
        <v>97</v>
      </c>
      <c r="Q7" s="53"/>
    </row>
    <row r="8" spans="1:19" ht="37.950000000000003" customHeight="1" x14ac:dyDescent="0.3">
      <c r="A8" s="52"/>
      <c r="B8" s="467" t="s">
        <v>57</v>
      </c>
      <c r="C8" s="469" t="s">
        <v>56</v>
      </c>
      <c r="D8" s="59" t="s">
        <v>20</v>
      </c>
      <c r="E8" s="60">
        <f t="shared" ref="E8:E16" si="0">+H8+K8+N8</f>
        <v>0</v>
      </c>
      <c r="F8" s="61">
        <f t="shared" ref="F8:F16" si="1">+I8+L8+O8</f>
        <v>0</v>
      </c>
      <c r="G8" s="62">
        <f t="shared" ref="G8:G16" si="2">+J8+M8+P8</f>
        <v>0</v>
      </c>
      <c r="H8" s="63">
        <f>+'PRESUPUESTO MODIFICADO'!J8</f>
        <v>0</v>
      </c>
      <c r="I8" s="64">
        <f>SUMIF('DESGLOSE DE FACTURAS'!$A$4:$A$10,SALDOS!$D8,'DESGLOSE DE FACTURAS'!U4:$U$10)</f>
        <v>0</v>
      </c>
      <c r="J8" s="65">
        <f t="shared" ref="J8:J13" si="3">+H8-I8</f>
        <v>0</v>
      </c>
      <c r="K8" s="63">
        <f>+'PRESUPUESTO MODIFICADO'!M8</f>
        <v>0</v>
      </c>
      <c r="L8" s="64">
        <f>SUMIF('DESGLOSE DE FACTURAS'!$A$4:$A$10,SALDOS!$D8,'DESGLOSE DE FACTURAS'!$V4:V$10)</f>
        <v>0</v>
      </c>
      <c r="M8" s="67">
        <f t="shared" ref="M8:M16" si="4">+K8-L8</f>
        <v>0</v>
      </c>
      <c r="N8" s="68"/>
      <c r="O8" s="69"/>
      <c r="P8" s="70"/>
      <c r="Q8" s="53"/>
      <c r="S8" s="71"/>
    </row>
    <row r="9" spans="1:19" ht="37.950000000000003" customHeight="1" x14ac:dyDescent="0.3">
      <c r="A9" s="52"/>
      <c r="B9" s="468"/>
      <c r="C9" s="470"/>
      <c r="D9" s="72" t="s">
        <v>109</v>
      </c>
      <c r="E9" s="73">
        <f t="shared" si="0"/>
        <v>0</v>
      </c>
      <c r="F9" s="74">
        <f t="shared" ca="1" si="1"/>
        <v>0</v>
      </c>
      <c r="G9" s="75">
        <f t="shared" ca="1" si="2"/>
        <v>0</v>
      </c>
      <c r="H9" s="63">
        <f>+'PRESUPUESTO MODIFICADO'!J9</f>
        <v>0</v>
      </c>
      <c r="I9" s="64">
        <f ca="1">SUMIF('DESGLOSE DE FACTURAS'!$A$4:$A$10,SALDOS!$D9,'DESGLOSE DE FACTURAS'!U5:$U$10)</f>
        <v>0</v>
      </c>
      <c r="J9" s="77">
        <f t="shared" ca="1" si="3"/>
        <v>0</v>
      </c>
      <c r="K9" s="63">
        <f>+'PRESUPUESTO MODIFICADO'!M9</f>
        <v>0</v>
      </c>
      <c r="L9" s="64">
        <f ca="1">SUMIF('DESGLOSE DE FACTURAS'!$A$4:$A$10,SALDOS!$D9,'DESGLOSE DE FACTURAS'!$V5:V$10)</f>
        <v>0</v>
      </c>
      <c r="M9" s="79">
        <f t="shared" ca="1" si="4"/>
        <v>0</v>
      </c>
      <c r="N9" s="80"/>
      <c r="O9" s="81"/>
      <c r="P9" s="82"/>
      <c r="Q9" s="53"/>
      <c r="S9" s="71"/>
    </row>
    <row r="10" spans="1:19" ht="37.950000000000003" customHeight="1" x14ac:dyDescent="0.3">
      <c r="A10" s="52"/>
      <c r="B10" s="468" t="s">
        <v>58</v>
      </c>
      <c r="C10" s="470" t="s">
        <v>59</v>
      </c>
      <c r="D10" s="72" t="s">
        <v>32</v>
      </c>
      <c r="E10" s="83">
        <f t="shared" si="0"/>
        <v>0</v>
      </c>
      <c r="F10" s="84">
        <f t="shared" ca="1" si="1"/>
        <v>0</v>
      </c>
      <c r="G10" s="85">
        <f t="shared" ca="1" si="2"/>
        <v>0</v>
      </c>
      <c r="H10" s="63">
        <f>+'PRESUPUESTO MODIFICADO'!J10</f>
        <v>0</v>
      </c>
      <c r="I10" s="64">
        <f ca="1">SUMIF('DESGLOSE DE FACTURAS'!$A$4:$A$10,SALDOS!$D10,'DESGLOSE DE FACTURAS'!U6:$U$10)</f>
        <v>0</v>
      </c>
      <c r="J10" s="87">
        <f t="shared" ca="1" si="3"/>
        <v>0</v>
      </c>
      <c r="K10" s="63">
        <f>+'PRESUPUESTO MODIFICADO'!M10</f>
        <v>0</v>
      </c>
      <c r="L10" s="64">
        <f ca="1">SUMIF('DESGLOSE DE FACTURAS'!$A$4:$A$10,SALDOS!$D10,'DESGLOSE DE FACTURAS'!$V6:V$10)</f>
        <v>0</v>
      </c>
      <c r="M10" s="89">
        <f t="shared" ca="1" si="4"/>
        <v>0</v>
      </c>
      <c r="N10" s="80"/>
      <c r="O10" s="81"/>
      <c r="P10" s="82"/>
      <c r="Q10" s="53"/>
      <c r="S10" s="90"/>
    </row>
    <row r="11" spans="1:19" ht="37.950000000000003" customHeight="1" x14ac:dyDescent="0.3">
      <c r="A11" s="52"/>
      <c r="B11" s="468"/>
      <c r="C11" s="470"/>
      <c r="D11" s="72" t="s">
        <v>33</v>
      </c>
      <c r="E11" s="83">
        <f t="shared" si="0"/>
        <v>0</v>
      </c>
      <c r="F11" s="84">
        <f t="shared" ca="1" si="1"/>
        <v>0</v>
      </c>
      <c r="G11" s="85">
        <f t="shared" ca="1" si="2"/>
        <v>0</v>
      </c>
      <c r="H11" s="63">
        <f>+'PRESUPUESTO MODIFICADO'!J11</f>
        <v>0</v>
      </c>
      <c r="I11" s="64">
        <f ca="1">SUMIF('DESGLOSE DE FACTURAS'!$A$4:$A$10,SALDOS!$D11,'DESGLOSE DE FACTURAS'!U7:$U$10)</f>
        <v>0</v>
      </c>
      <c r="J11" s="87">
        <f t="shared" ca="1" si="3"/>
        <v>0</v>
      </c>
      <c r="K11" s="63">
        <f>+'PRESUPUESTO MODIFICADO'!M11</f>
        <v>0</v>
      </c>
      <c r="L11" s="64">
        <f ca="1">SUMIF('DESGLOSE DE FACTURAS'!$A$4:$A$10,SALDOS!$D11,'DESGLOSE DE FACTURAS'!$V7:V$10)</f>
        <v>0</v>
      </c>
      <c r="M11" s="89">
        <f t="shared" ca="1" si="4"/>
        <v>0</v>
      </c>
      <c r="N11" s="91">
        <f>+'PRESUPUESTO MODIFICADO'!P11</f>
        <v>0</v>
      </c>
      <c r="O11" s="88"/>
      <c r="P11" s="89">
        <f t="shared" ref="P11:P16" si="5">+N11-O11</f>
        <v>0</v>
      </c>
      <c r="Q11" s="53"/>
    </row>
    <row r="12" spans="1:19" ht="37.950000000000003" customHeight="1" x14ac:dyDescent="0.3">
      <c r="A12" s="52"/>
      <c r="B12" s="468"/>
      <c r="C12" s="470"/>
      <c r="D12" s="72" t="s">
        <v>34</v>
      </c>
      <c r="E12" s="83">
        <f t="shared" si="0"/>
        <v>0</v>
      </c>
      <c r="F12" s="84">
        <f t="shared" ca="1" si="1"/>
        <v>0</v>
      </c>
      <c r="G12" s="85">
        <f t="shared" ca="1" si="2"/>
        <v>0</v>
      </c>
      <c r="H12" s="63">
        <f>+'PRESUPUESTO MODIFICADO'!J12</f>
        <v>0</v>
      </c>
      <c r="I12" s="64">
        <f ca="1">SUMIF('DESGLOSE DE FACTURAS'!$A$4:$A$10,SALDOS!$D12,'DESGLOSE DE FACTURAS'!U8:$U$10)</f>
        <v>0</v>
      </c>
      <c r="J12" s="87">
        <f t="shared" ca="1" si="3"/>
        <v>0</v>
      </c>
      <c r="K12" s="63">
        <f>+'PRESUPUESTO MODIFICADO'!M12</f>
        <v>0</v>
      </c>
      <c r="L12" s="64">
        <f ca="1">SUMIF('DESGLOSE DE FACTURAS'!$A$4:$A$10,SALDOS!$D12,'DESGLOSE DE FACTURAS'!$V8:V$10)</f>
        <v>0</v>
      </c>
      <c r="M12" s="89">
        <f t="shared" ca="1" si="4"/>
        <v>0</v>
      </c>
      <c r="N12" s="91">
        <f>+'PRESUPUESTO MODIFICADO'!P12</f>
        <v>0</v>
      </c>
      <c r="O12" s="88"/>
      <c r="P12" s="89">
        <f t="shared" si="5"/>
        <v>0</v>
      </c>
      <c r="Q12" s="53"/>
      <c r="R12" s="296"/>
      <c r="S12" s="296"/>
    </row>
    <row r="13" spans="1:19" ht="37.950000000000003" customHeight="1" x14ac:dyDescent="0.3">
      <c r="A13" s="52"/>
      <c r="B13" s="468"/>
      <c r="C13" s="470"/>
      <c r="D13" s="72" t="s">
        <v>36</v>
      </c>
      <c r="E13" s="92">
        <f t="shared" si="0"/>
        <v>0</v>
      </c>
      <c r="F13" s="297" t="str">
        <f ca="1">IF(SUM(I13+L13+O13)=0,"Este Sub-ítem debe tener Presupuesto",SUM(I13+L13+O13))</f>
        <v>Este Sub-ítem debe tener Presupuesto</v>
      </c>
      <c r="G13" s="94">
        <f ca="1">+J13+M13+P13</f>
        <v>0</v>
      </c>
      <c r="H13" s="63">
        <f>+'PRESUPUESTO MODIFICADO'!J13</f>
        <v>0</v>
      </c>
      <c r="I13" s="64">
        <f ca="1">SUMIF('DESGLOSE DE FACTURAS'!$A$4:$A$10,SALDOS!$D13,'DESGLOSE DE FACTURAS'!U9:$U$10)</f>
        <v>0</v>
      </c>
      <c r="J13" s="87">
        <f t="shared" ca="1" si="3"/>
        <v>0</v>
      </c>
      <c r="K13" s="63">
        <f>+'PRESUPUESTO MODIFICADO'!M13</f>
        <v>0</v>
      </c>
      <c r="L13" s="64">
        <f ca="1">SUMIF('DESGLOSE DE FACTURAS'!$A$4:$A$10,SALDOS!$D13,'DESGLOSE DE FACTURAS'!$V9:V$10)</f>
        <v>0</v>
      </c>
      <c r="M13" s="89">
        <f t="shared" ca="1" si="4"/>
        <v>0</v>
      </c>
      <c r="N13" s="91">
        <f>+'PRESUPUESTO MODIFICADO'!P13</f>
        <v>0</v>
      </c>
      <c r="O13" s="88"/>
      <c r="P13" s="89">
        <f t="shared" si="5"/>
        <v>0</v>
      </c>
      <c r="Q13" s="53"/>
      <c r="R13" s="296"/>
      <c r="S13" s="296"/>
    </row>
    <row r="14" spans="1:19" ht="37.950000000000003" customHeight="1" x14ac:dyDescent="0.3">
      <c r="A14" s="52"/>
      <c r="B14" s="485" t="s">
        <v>60</v>
      </c>
      <c r="C14" s="470" t="s">
        <v>61</v>
      </c>
      <c r="D14" s="72" t="s">
        <v>111</v>
      </c>
      <c r="E14" s="95">
        <f t="shared" si="0"/>
        <v>0</v>
      </c>
      <c r="F14" s="96">
        <f t="shared" ca="1" si="1"/>
        <v>0</v>
      </c>
      <c r="G14" s="97">
        <f t="shared" ca="1" si="2"/>
        <v>0</v>
      </c>
      <c r="H14" s="98"/>
      <c r="I14" s="99"/>
      <c r="J14" s="100"/>
      <c r="K14" s="63">
        <f>+'PRESUPUESTO MODIFICADO'!M14</f>
        <v>0</v>
      </c>
      <c r="L14" s="88">
        <f ca="1">SUMIF('DESGLOSE DE FACTURAS'!$A$4:$A$10,SALDOS!$D14,'DESGLOSE DE FACTURAS'!$V10:V$10)</f>
        <v>0</v>
      </c>
      <c r="M14" s="89">
        <f t="shared" ca="1" si="4"/>
        <v>0</v>
      </c>
      <c r="N14" s="91">
        <f>+'PRESUPUESTO MODIFICADO'!P14</f>
        <v>0</v>
      </c>
      <c r="O14" s="88"/>
      <c r="P14" s="89">
        <f t="shared" si="5"/>
        <v>0</v>
      </c>
      <c r="Q14" s="53"/>
      <c r="R14" s="296"/>
      <c r="S14" s="296"/>
    </row>
    <row r="15" spans="1:19" ht="37.950000000000003" customHeight="1" x14ac:dyDescent="0.3">
      <c r="A15" s="52"/>
      <c r="B15" s="486"/>
      <c r="C15" s="488"/>
      <c r="D15" s="72" t="s">
        <v>37</v>
      </c>
      <c r="E15" s="105">
        <f t="shared" ref="E15" si="6">+H15+K15+N15</f>
        <v>0</v>
      </c>
      <c r="F15" s="106">
        <f t="shared" ref="F15" ca="1" si="7">+I15+L15+O15</f>
        <v>0</v>
      </c>
      <c r="G15" s="107">
        <f t="shared" ref="G15" ca="1" si="8">+J15+M15+P15</f>
        <v>0</v>
      </c>
      <c r="H15" s="130"/>
      <c r="I15" s="131"/>
      <c r="J15" s="132"/>
      <c r="K15" s="63">
        <f>+'PRESUPUESTO MODIFICADO'!M15</f>
        <v>0</v>
      </c>
      <c r="L15" s="88">
        <f ca="1">SUMIF('DESGLOSE DE FACTURAS'!$A$4:$A$10,SALDOS!$D15,'DESGLOSE DE FACTURAS'!$V$10:V11)</f>
        <v>0</v>
      </c>
      <c r="M15" s="89">
        <f t="shared" ref="M15" ca="1" si="9">+K15-L15</f>
        <v>0</v>
      </c>
      <c r="N15" s="91">
        <f>+'PRESUPUESTO MODIFICADO'!P15</f>
        <v>0</v>
      </c>
      <c r="O15" s="88"/>
      <c r="P15" s="89">
        <f t="shared" si="5"/>
        <v>0</v>
      </c>
      <c r="Q15" s="53"/>
      <c r="R15" s="296"/>
      <c r="S15" s="296"/>
    </row>
    <row r="16" spans="1:19" ht="37.950000000000003" customHeight="1" thickBot="1" x14ac:dyDescent="0.35">
      <c r="A16" s="52"/>
      <c r="B16" s="487"/>
      <c r="C16" s="489"/>
      <c r="D16" s="104" t="s">
        <v>38</v>
      </c>
      <c r="E16" s="105">
        <f t="shared" si="0"/>
        <v>0</v>
      </c>
      <c r="F16" s="106">
        <f t="shared" ca="1" si="1"/>
        <v>0</v>
      </c>
      <c r="G16" s="107">
        <f t="shared" ca="1" si="2"/>
        <v>0</v>
      </c>
      <c r="H16" s="108"/>
      <c r="I16" s="109"/>
      <c r="J16" s="110"/>
      <c r="K16" s="63">
        <f>+'PRESUPUESTO MODIFICADO'!M16</f>
        <v>0</v>
      </c>
      <c r="L16" s="111">
        <f ca="1">SUMIF('DESGLOSE DE FACTURAS'!$A$4:$A$10,SALDOS!$D16,'DESGLOSE DE FACTURAS'!$V$10:V12)</f>
        <v>0</v>
      </c>
      <c r="M16" s="112">
        <f t="shared" ca="1" si="4"/>
        <v>0</v>
      </c>
      <c r="N16" s="91">
        <f>+'PRESUPUESTO MODIFICADO'!P16</f>
        <v>0</v>
      </c>
      <c r="O16" s="111"/>
      <c r="P16" s="112">
        <f t="shared" si="5"/>
        <v>0</v>
      </c>
      <c r="Q16" s="53"/>
      <c r="R16" s="296"/>
      <c r="S16" s="296"/>
    </row>
    <row r="17" spans="1:17" ht="37.950000000000003" customHeight="1" thickBot="1" x14ac:dyDescent="0.35">
      <c r="A17" s="51"/>
      <c r="B17" s="463"/>
      <c r="C17" s="464"/>
      <c r="D17" s="113" t="s">
        <v>63</v>
      </c>
      <c r="E17" s="114">
        <f t="shared" ref="E17:P17" si="10">SUM(E8:E16)</f>
        <v>0</v>
      </c>
      <c r="F17" s="115">
        <f t="shared" ca="1" si="10"/>
        <v>0</v>
      </c>
      <c r="G17" s="116">
        <f t="shared" ca="1" si="10"/>
        <v>0</v>
      </c>
      <c r="H17" s="114">
        <f t="shared" si="10"/>
        <v>0</v>
      </c>
      <c r="I17" s="115">
        <f t="shared" ca="1" si="10"/>
        <v>0</v>
      </c>
      <c r="J17" s="116">
        <f t="shared" ca="1" si="10"/>
        <v>0</v>
      </c>
      <c r="K17" s="114">
        <f t="shared" si="10"/>
        <v>0</v>
      </c>
      <c r="L17" s="117">
        <f t="shared" ca="1" si="10"/>
        <v>0</v>
      </c>
      <c r="M17" s="116">
        <f t="shared" ca="1" si="10"/>
        <v>0</v>
      </c>
      <c r="N17" s="118">
        <f t="shared" si="10"/>
        <v>0</v>
      </c>
      <c r="O17" s="117">
        <f t="shared" si="10"/>
        <v>0</v>
      </c>
      <c r="P17" s="116">
        <f t="shared" si="10"/>
        <v>0</v>
      </c>
      <c r="Q17" s="53"/>
    </row>
    <row r="18" spans="1:17" x14ac:dyDescent="0.3">
      <c r="A18" s="51"/>
      <c r="B18" s="51"/>
      <c r="C18" s="51"/>
      <c r="D18" s="119"/>
      <c r="E18" s="51"/>
      <c r="F18" s="51"/>
      <c r="G18" s="51"/>
      <c r="H18" s="120"/>
      <c r="I18" s="120"/>
      <c r="J18" s="120"/>
      <c r="K18" s="120"/>
      <c r="L18" s="120"/>
      <c r="M18" s="120"/>
      <c r="N18" s="120"/>
      <c r="O18" s="120"/>
      <c r="P18" s="51"/>
      <c r="Q18" s="51"/>
    </row>
    <row r="19" spans="1:17" ht="21" customHeight="1" x14ac:dyDescent="0.3">
      <c r="I19" s="133" t="s">
        <v>98</v>
      </c>
    </row>
    <row r="20" spans="1:17" ht="20.399999999999999" customHeight="1" x14ac:dyDescent="0.3">
      <c r="G20" s="122" t="s">
        <v>41</v>
      </c>
      <c r="H20" s="123"/>
      <c r="I20" s="124">
        <f ca="1">SUM($I$8:$I$9)</f>
        <v>0</v>
      </c>
    </row>
    <row r="21" spans="1:17" ht="20.399999999999999" customHeight="1" x14ac:dyDescent="0.3">
      <c r="G21" s="122" t="s">
        <v>89</v>
      </c>
      <c r="H21" s="123"/>
      <c r="I21" s="124">
        <f ca="1">SUM($I$10:$I$13)</f>
        <v>0</v>
      </c>
    </row>
    <row r="22" spans="1:17" ht="20.399999999999999" customHeight="1" x14ac:dyDescent="0.3">
      <c r="G22" s="123" t="s">
        <v>47</v>
      </c>
      <c r="H22" s="123"/>
      <c r="I22" s="125">
        <f ca="1">+IF(I20&gt;0,I21/I20,0)</f>
        <v>0</v>
      </c>
    </row>
    <row r="25" spans="1:17" ht="21" customHeight="1" x14ac:dyDescent="0.3">
      <c r="G25" s="122" t="s">
        <v>41</v>
      </c>
      <c r="H25" s="123"/>
      <c r="I25" s="124">
        <f ca="1">SUM($F$8:$F$9)</f>
        <v>0</v>
      </c>
      <c r="K25" s="126"/>
    </row>
    <row r="26" spans="1:17" ht="21" customHeight="1" x14ac:dyDescent="0.3">
      <c r="G26" s="471" t="s">
        <v>90</v>
      </c>
      <c r="H26" s="472"/>
      <c r="I26" s="124">
        <f ca="1">SUM($L$8:$L$9)+SUM($L$14:$L$15)</f>
        <v>0</v>
      </c>
      <c r="J26" s="125">
        <f ca="1">+IF($I$25&gt;0,I26/$I$25,0)</f>
        <v>0</v>
      </c>
      <c r="K26" s="126" t="str">
        <f ca="1">IF(J26&lt;10%,"El Mínimo debe ser 10%","OK")</f>
        <v>El Mínimo debe ser 10%</v>
      </c>
    </row>
    <row r="27" spans="1:17" ht="21" customHeight="1" x14ac:dyDescent="0.3">
      <c r="G27" s="122" t="s">
        <v>91</v>
      </c>
      <c r="H27" s="123"/>
      <c r="I27" s="124">
        <f ca="1">+$L$17</f>
        <v>0</v>
      </c>
      <c r="J27" s="125">
        <f ca="1">+IF($I$25&gt;0,I27/$I$25,0)</f>
        <v>0</v>
      </c>
      <c r="K27" s="126"/>
    </row>
    <row r="28" spans="1:17" ht="21" customHeight="1" x14ac:dyDescent="0.3">
      <c r="G28" s="122" t="s">
        <v>92</v>
      </c>
      <c r="H28" s="123"/>
      <c r="I28" s="124">
        <f>+$O$17</f>
        <v>0</v>
      </c>
      <c r="J28" s="125">
        <f ca="1">+IF($I$25&gt;0,I28/$I$25,0)</f>
        <v>0</v>
      </c>
      <c r="K28" s="126"/>
    </row>
    <row r="29" spans="1:17" ht="21" customHeight="1" x14ac:dyDescent="0.3">
      <c r="G29" s="128" t="s">
        <v>93</v>
      </c>
      <c r="H29" s="129"/>
      <c r="I29" s="124">
        <f ca="1">SUM(I27:I28)</f>
        <v>0</v>
      </c>
      <c r="J29" s="125">
        <f ca="1">+IF($I$25&gt;0,I29/$I$25,0)</f>
        <v>0</v>
      </c>
      <c r="K29" s="126" t="str">
        <f ca="1">IF(J29&lt;50%,"El Mínimo debe ser 50%","OK")</f>
        <v>El Mínimo debe ser 50%</v>
      </c>
    </row>
  </sheetData>
  <sheetProtection selectLockedCells="1"/>
  <mergeCells count="16">
    <mergeCell ref="G26:H26"/>
    <mergeCell ref="B7:C7"/>
    <mergeCell ref="H6:J6"/>
    <mergeCell ref="E6:G6"/>
    <mergeCell ref="B8:B9"/>
    <mergeCell ref="C8:C9"/>
    <mergeCell ref="B14:B16"/>
    <mergeCell ref="C14:C16"/>
    <mergeCell ref="B17:C17"/>
    <mergeCell ref="B10:B13"/>
    <mergeCell ref="C10:C13"/>
    <mergeCell ref="B2:P2"/>
    <mergeCell ref="B3:P3"/>
    <mergeCell ref="B4:P4"/>
    <mergeCell ref="B6:D6"/>
    <mergeCell ref="K6:P6"/>
  </mergeCells>
  <conditionalFormatting sqref="I22">
    <cfRule type="cellIs" dxfId="30" priority="36" stopIfTrue="1" operator="greaterThan">
      <formula>0.5</formula>
    </cfRule>
  </conditionalFormatting>
  <conditionalFormatting sqref="K29">
    <cfRule type="containsText" dxfId="29" priority="33" stopIfTrue="1" operator="containsText" text="El Mínimo debe ser 50%">
      <formula>NOT(ISERROR(SEARCH("El Mínimo debe ser 50%",K29)))</formula>
    </cfRule>
  </conditionalFormatting>
  <conditionalFormatting sqref="P17">
    <cfRule type="containsText" dxfId="28" priority="31" operator="containsText" text="50%">
      <formula>NOT(ISERROR(SEARCH("50%",P17)))</formula>
    </cfRule>
  </conditionalFormatting>
  <conditionalFormatting sqref="E8">
    <cfRule type="containsText" dxfId="27" priority="29" operator="containsText" text="Monto Excede">
      <formula>NOT(ISERROR(SEARCH("Monto Excede",E8)))</formula>
    </cfRule>
    <cfRule type="containsText" dxfId="26" priority="30" operator="containsText" text="M$50.000">
      <formula>NOT(ISERROR(SEARCH("M$50.000",E8)))</formula>
    </cfRule>
  </conditionalFormatting>
  <conditionalFormatting sqref="E13">
    <cfRule type="containsText" dxfId="25" priority="27" operator="containsText" text="Este Sub Item">
      <formula>NOT(ISERROR(SEARCH("Este Sub Item",E13)))</formula>
    </cfRule>
    <cfRule type="containsText" dxfId="24" priority="28" operator="containsText" text="Este Item debe">
      <formula>NOT(ISERROR(SEARCH("Este Item debe",E13)))</formula>
    </cfRule>
  </conditionalFormatting>
  <conditionalFormatting sqref="E9">
    <cfRule type="containsText" dxfId="23" priority="25" operator="containsText" text="Monto Excede">
      <formula>NOT(ISERROR(SEARCH("Monto Excede",E9)))</formula>
    </cfRule>
    <cfRule type="containsText" dxfId="22" priority="26" operator="containsText" text="M$50.000">
      <formula>NOT(ISERROR(SEARCH("M$50.000",E9)))</formula>
    </cfRule>
  </conditionalFormatting>
  <conditionalFormatting sqref="R14:R15">
    <cfRule type="containsText" dxfId="21" priority="24" stopIfTrue="1" operator="containsText" text="Monto Item Equipamiento OK">
      <formula>NOT(ISERROR(SEARCH("Monto Item Equipamiento OK",R14)))</formula>
    </cfRule>
  </conditionalFormatting>
  <conditionalFormatting sqref="R14:R15">
    <cfRule type="containsText" dxfId="20" priority="21" operator="containsText" text="$50.000.000">
      <formula>NOT(ISERROR(SEARCH("$50.000.000",R14)))</formula>
    </cfRule>
    <cfRule type="containsText" dxfId="19" priority="22" operator="containsText" text="Excede">
      <formula>NOT(ISERROR(SEARCH("Excede",R14)))</formula>
    </cfRule>
    <cfRule type="containsText" dxfId="18" priority="23" operator="containsText" text="M$50.000">
      <formula>NOT(ISERROR(SEARCH("M$50.000",R14)))</formula>
    </cfRule>
  </conditionalFormatting>
  <conditionalFormatting sqref="R12">
    <cfRule type="containsText" dxfId="17" priority="18" operator="containsText" text="$50.000.000">
      <formula>NOT(ISERROR(SEARCH("$50.000.000",R12)))</formula>
    </cfRule>
    <cfRule type="containsText" dxfId="16" priority="19" operator="containsText" text="Excede">
      <formula>NOT(ISERROR(SEARCH("Excede",R12)))</formula>
    </cfRule>
    <cfRule type="containsText" dxfId="15" priority="20" operator="containsText" text="M$50.000">
      <formula>NOT(ISERROR(SEARCH("M$50.000",R12)))</formula>
    </cfRule>
  </conditionalFormatting>
  <conditionalFormatting sqref="R12">
    <cfRule type="containsText" dxfId="14" priority="17" stopIfTrue="1" operator="containsText" text="Monto Item Equipamiento OK">
      <formula>NOT(ISERROR(SEARCH("Monto Item Equipamiento OK",R12)))</formula>
    </cfRule>
  </conditionalFormatting>
  <conditionalFormatting sqref="R12:S13">
    <cfRule type="containsText" dxfId="13" priority="16" stopIfTrue="1" operator="containsText" text="No puede tener">
      <formula>NOT(ISERROR(SEARCH("No puede tener",R12)))</formula>
    </cfRule>
  </conditionalFormatting>
  <conditionalFormatting sqref="R14:S16">
    <cfRule type="containsText" dxfId="12" priority="15" stopIfTrue="1" operator="containsText" text="No puede tener">
      <formula>NOT(ISERROR(SEARCH("No puede tener",R14)))</formula>
    </cfRule>
  </conditionalFormatting>
  <conditionalFormatting sqref="K17:O17">
    <cfRule type="containsText" dxfId="11" priority="14" operator="containsText" text="Debe ser">
      <formula>NOT(ISERROR(SEARCH("Debe ser",K17)))</formula>
    </cfRule>
  </conditionalFormatting>
  <conditionalFormatting sqref="F8:G8">
    <cfRule type="containsText" dxfId="10" priority="12" operator="containsText" text="Monto Excede">
      <formula>NOT(ISERROR(SEARCH("Monto Excede",F8)))</formula>
    </cfRule>
    <cfRule type="containsText" dxfId="9" priority="13" operator="containsText" text="M$50.000">
      <formula>NOT(ISERROR(SEARCH("M$50.000",F8)))</formula>
    </cfRule>
  </conditionalFormatting>
  <conditionalFormatting sqref="G13">
    <cfRule type="containsText" dxfId="8" priority="10" operator="containsText" text="Este Sub Item">
      <formula>NOT(ISERROR(SEARCH("Este Sub Item",G13)))</formula>
    </cfRule>
    <cfRule type="containsText" dxfId="7" priority="11" operator="containsText" text="Este Item debe">
      <formula>NOT(ISERROR(SEARCH("Este Item debe",G13)))</formula>
    </cfRule>
  </conditionalFormatting>
  <conditionalFormatting sqref="F9:G9">
    <cfRule type="containsText" dxfId="6" priority="8" operator="containsText" text="Monto Excede">
      <formula>NOT(ISERROR(SEARCH("Monto Excede",F9)))</formula>
    </cfRule>
    <cfRule type="containsText" dxfId="5" priority="9" operator="containsText" text="M$50.000">
      <formula>NOT(ISERROR(SEARCH("M$50.000",F9)))</formula>
    </cfRule>
  </conditionalFormatting>
  <conditionalFormatting sqref="J26">
    <cfRule type="cellIs" dxfId="4" priority="7" stopIfTrue="1" operator="lessThan">
      <formula>0.1</formula>
    </cfRule>
  </conditionalFormatting>
  <conditionalFormatting sqref="J29">
    <cfRule type="cellIs" dxfId="3" priority="6" stopIfTrue="1" operator="lessThan">
      <formula>0.5</formula>
    </cfRule>
  </conditionalFormatting>
  <conditionalFormatting sqref="K26">
    <cfRule type="containsText" dxfId="2" priority="4" stopIfTrue="1" operator="containsText" text="El Mínimo debe ser 10%">
      <formula>NOT(ISERROR(SEARCH("El Mínimo debe ser 10%",K26)))</formula>
    </cfRule>
  </conditionalFormatting>
  <conditionalFormatting sqref="H17:J17">
    <cfRule type="cellIs" dxfId="1" priority="2" operator="greaterThan">
      <formula>950000000</formula>
    </cfRule>
  </conditionalFormatting>
  <conditionalFormatting sqref="F13">
    <cfRule type="containsText" dxfId="0" priority="1" operator="containsText" text="HAVE">
      <formula>NOT(ISERROR(SEARCH("HAVE",F13)))</formula>
    </cfRule>
  </conditionalFormatting>
  <printOptions horizontalCentered="1"/>
  <pageMargins left="0" right="0" top="0.78740157480314965" bottom="0.78740157480314965" header="0" footer="0.59055118110236227"/>
  <pageSetup paperSize="5" scale="70" orientation="landscape" r:id="rId1"/>
  <headerFooter alignWithMargins="0">
    <oddFooter>&amp;L&amp;A - &amp;F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 INSTRUCTIONS</vt:lpstr>
      <vt:lpstr> QUOTES</vt:lpstr>
      <vt:lpstr> I. EQUIPMENT</vt:lpstr>
      <vt:lpstr> II. TRANSFERS, INST. OPERATION</vt:lpstr>
      <vt:lpstr> III. FINAL BUDGET</vt:lpstr>
      <vt:lpstr> BUDGET DETAIL</vt:lpstr>
      <vt:lpstr> DETAILS CONTRIBUTIONS</vt:lpstr>
      <vt:lpstr>PRESUPUESTO MODIFICADO</vt:lpstr>
      <vt:lpstr>SALDOS</vt:lpstr>
      <vt:lpstr>DESGLOSE DE FACTURAS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Álvaro González Miranda</dc:creator>
  <cp:keywords/>
  <dc:description/>
  <cp:lastModifiedBy>Roxany Barahona Ligueno</cp:lastModifiedBy>
  <cp:revision/>
  <dcterms:created xsi:type="dcterms:W3CDTF">2013-06-10T15:33:12Z</dcterms:created>
  <dcterms:modified xsi:type="dcterms:W3CDTF">2023-03-23T13:36:30Z</dcterms:modified>
  <cp:category/>
  <cp:contentStatus/>
</cp:coreProperties>
</file>